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【プラント設計部】\高橋\03 仮配属\"/>
    </mc:Choice>
  </mc:AlternateContent>
  <xr:revisionPtr revIDLastSave="0" documentId="13_ncr:1_{1208DBD5-DD71-4472-A876-F63CE9F2DD35}" xr6:coauthVersionLast="47" xr6:coauthVersionMax="47" xr10:uidLastSave="{00000000-0000-0000-0000-000000000000}"/>
  <bookViews>
    <workbookView xWindow="12624" yWindow="1152" windowWidth="17280" windowHeight="9624" xr2:uid="{0A856D26-C971-4DF3-A46A-39EE68A35178}"/>
  </bookViews>
  <sheets>
    <sheet name="入力シート" sheetId="13" r:id="rId1"/>
    <sheet name="使い方" sheetId="16" r:id="rId2"/>
    <sheet name="R404 飽和表" sheetId="6" r:id="rId3"/>
    <sheet name="R410 飽和表" sheetId="4" r:id="rId4"/>
    <sheet name="R448 飽和表" sheetId="2" r:id="rId5"/>
    <sheet name="R463 飽和表" sheetId="12" r:id="rId6"/>
    <sheet name="CO2 飽和表" sheetId="10" r:id="rId7"/>
    <sheet name="R717 飽和表" sheetId="15" r:id="rId8"/>
  </sheets>
  <definedNames>
    <definedName name="A">'R404 飽和表'!$B$5:$J$139</definedName>
    <definedName name="B">'R410 飽和表'!$B$5:$J$140</definedName>
    <definedName name="D">'R448 飽和表'!$B$5:$J$145</definedName>
    <definedName name="E">'R463 飽和表'!$B$5:$J$125</definedName>
    <definedName name="F">'CO2 飽和表'!$B$5:$J$85</definedName>
    <definedName name="G">'R717 飽和表'!$B$5:$J$115</definedName>
    <definedName name="_xlnm.Print_Area" localSheetId="1">使い方!$A$1:$S$40</definedName>
    <definedName name="_xlnm.Print_Area" localSheetId="0">入力シート!$A$1:$S$40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L33" i="13"/>
  <c r="J33" i="13"/>
  <c r="I26" i="13"/>
  <c r="I22" i="13"/>
  <c r="AN70" i="16" l="1"/>
  <c r="AP70" i="16" s="1"/>
  <c r="AI70" i="16"/>
  <c r="AN69" i="16"/>
  <c r="AP69" i="16" s="1"/>
  <c r="AI69" i="16"/>
  <c r="I69" i="16"/>
  <c r="G69" i="16"/>
  <c r="E69" i="16"/>
  <c r="C69" i="16"/>
  <c r="AN68" i="16"/>
  <c r="AP68" i="16" s="1"/>
  <c r="AI68" i="16"/>
  <c r="AN67" i="16"/>
  <c r="AP67" i="16" s="1"/>
  <c r="AI67" i="16"/>
  <c r="AN66" i="16"/>
  <c r="AP66" i="16" s="1"/>
  <c r="AI66" i="16"/>
  <c r="AN65" i="16"/>
  <c r="AP65" i="16" s="1"/>
  <c r="AI65" i="16"/>
  <c r="AP64" i="16"/>
  <c r="AN64" i="16"/>
  <c r="AI64" i="16"/>
  <c r="AP63" i="16"/>
  <c r="AN63" i="16"/>
  <c r="AI63" i="16"/>
  <c r="I63" i="16"/>
  <c r="G63" i="16"/>
  <c r="E63" i="16"/>
  <c r="C63" i="16"/>
  <c r="AN62" i="16"/>
  <c r="AP62" i="16" s="1"/>
  <c r="AI62" i="16"/>
  <c r="AN61" i="16"/>
  <c r="AP61" i="16" s="1"/>
  <c r="AI61" i="16"/>
  <c r="AN60" i="16"/>
  <c r="AP60" i="16" s="1"/>
  <c r="AI60" i="16"/>
  <c r="AN59" i="16"/>
  <c r="AP59" i="16" s="1"/>
  <c r="AI59" i="16"/>
  <c r="AP58" i="16"/>
  <c r="AN58" i="16"/>
  <c r="AI58" i="16"/>
  <c r="AN57" i="16"/>
  <c r="AP57" i="16" s="1"/>
  <c r="AI57" i="16"/>
  <c r="AN56" i="16"/>
  <c r="AP56" i="16" s="1"/>
  <c r="AI56" i="16"/>
  <c r="AP55" i="16"/>
  <c r="AN55" i="16"/>
  <c r="AI55" i="16"/>
  <c r="C55" i="16"/>
  <c r="AN54" i="16"/>
  <c r="AP54" i="16" s="1"/>
  <c r="AI54" i="16"/>
  <c r="K54" i="16"/>
  <c r="G54" i="16"/>
  <c r="E54" i="16"/>
  <c r="C54" i="16"/>
  <c r="AP53" i="16"/>
  <c r="AN53" i="16"/>
  <c r="AI53" i="16"/>
  <c r="AN52" i="16"/>
  <c r="AP52" i="16" s="1"/>
  <c r="AI52" i="16"/>
  <c r="AN51" i="16"/>
  <c r="AP51" i="16" s="1"/>
  <c r="AI51" i="16"/>
  <c r="AN50" i="16"/>
  <c r="AP50" i="16" s="1"/>
  <c r="AI50" i="16"/>
  <c r="AN49" i="16"/>
  <c r="AP49" i="16" s="1"/>
  <c r="AI49" i="16"/>
  <c r="C49" i="16"/>
  <c r="AN48" i="16"/>
  <c r="AP48" i="16" s="1"/>
  <c r="AI48" i="16"/>
  <c r="K48" i="16"/>
  <c r="G48" i="16"/>
  <c r="E48" i="16"/>
  <c r="C48" i="16"/>
  <c r="AN47" i="16"/>
  <c r="AP47" i="16" s="1"/>
  <c r="AI47" i="16"/>
  <c r="AP46" i="16"/>
  <c r="AN46" i="16"/>
  <c r="AI46" i="16"/>
  <c r="AN45" i="16"/>
  <c r="AP45" i="16" s="1"/>
  <c r="AI45" i="16"/>
  <c r="AN44" i="16"/>
  <c r="AP44" i="16" s="1"/>
  <c r="AI44" i="16"/>
  <c r="AP43" i="16"/>
  <c r="AN43" i="16"/>
  <c r="AI43" i="16"/>
  <c r="AC43" i="16"/>
  <c r="AB43" i="16"/>
  <c r="V43" i="16"/>
  <c r="AN42" i="16"/>
  <c r="AP42" i="16" s="1"/>
  <c r="AI42" i="16"/>
  <c r="AC42" i="16"/>
  <c r="AB42" i="16"/>
  <c r="V42" i="16"/>
  <c r="AN41" i="16"/>
  <c r="AP41" i="16" s="1"/>
  <c r="AI41" i="16"/>
  <c r="AC41" i="16"/>
  <c r="AB41" i="16"/>
  <c r="V41" i="16"/>
  <c r="AN40" i="16"/>
  <c r="AP40" i="16" s="1"/>
  <c r="AI40" i="16"/>
  <c r="AC40" i="16"/>
  <c r="AB40" i="16"/>
  <c r="V40" i="16"/>
  <c r="AP39" i="16"/>
  <c r="AN39" i="16"/>
  <c r="AI39" i="16"/>
  <c r="AC39" i="16"/>
  <c r="AB39" i="16"/>
  <c r="V39" i="16"/>
  <c r="L39" i="16"/>
  <c r="J39" i="16"/>
  <c r="H39" i="16"/>
  <c r="F39" i="16"/>
  <c r="C39" i="16"/>
  <c r="AN38" i="16"/>
  <c r="AP38" i="16" s="1"/>
  <c r="AI38" i="16"/>
  <c r="AC38" i="16"/>
  <c r="AB38" i="16"/>
  <c r="V38" i="16"/>
  <c r="AN37" i="16"/>
  <c r="AP37" i="16" s="1"/>
  <c r="AI37" i="16"/>
  <c r="AC37" i="16"/>
  <c r="AB37" i="16"/>
  <c r="V37" i="16"/>
  <c r="AN36" i="16"/>
  <c r="AP36" i="16" s="1"/>
  <c r="AI36" i="16"/>
  <c r="AC36" i="16"/>
  <c r="AB36" i="16"/>
  <c r="V36" i="16"/>
  <c r="AP35" i="16"/>
  <c r="AN35" i="16"/>
  <c r="AI35" i="16"/>
  <c r="AC35" i="16"/>
  <c r="AB35" i="16"/>
  <c r="V35" i="16"/>
  <c r="AN34" i="16"/>
  <c r="AP34" i="16" s="1"/>
  <c r="AI34" i="16"/>
  <c r="AC34" i="16"/>
  <c r="AB34" i="16"/>
  <c r="V34" i="16"/>
  <c r="AP33" i="16"/>
  <c r="AN33" i="16"/>
  <c r="AI33" i="16"/>
  <c r="AC33" i="16"/>
  <c r="AB33" i="16"/>
  <c r="V33" i="16"/>
  <c r="J33" i="16"/>
  <c r="F33" i="16"/>
  <c r="C33" i="16"/>
  <c r="AN32" i="16"/>
  <c r="AP32" i="16" s="1"/>
  <c r="AI32" i="16"/>
  <c r="AC32" i="16"/>
  <c r="AB32" i="16"/>
  <c r="V32" i="16"/>
  <c r="AP31" i="16"/>
  <c r="AN31" i="16"/>
  <c r="AI31" i="16"/>
  <c r="AC31" i="16"/>
  <c r="AB31" i="16"/>
  <c r="V31" i="16"/>
  <c r="AN30" i="16"/>
  <c r="AP30" i="16" s="1"/>
  <c r="AI30" i="16"/>
  <c r="AC30" i="16"/>
  <c r="AB30" i="16"/>
  <c r="V30" i="16"/>
  <c r="AY29" i="16"/>
  <c r="BA29" i="16" s="1"/>
  <c r="L33" i="16" s="1"/>
  <c r="AN29" i="16"/>
  <c r="AP29" i="16" s="1"/>
  <c r="AI29" i="16"/>
  <c r="AC29" i="16"/>
  <c r="AB29" i="16"/>
  <c r="V29" i="16"/>
  <c r="BA28" i="16"/>
  <c r="AP28" i="16"/>
  <c r="AN28" i="16"/>
  <c r="AI28" i="16"/>
  <c r="AC28" i="16"/>
  <c r="AB28" i="16"/>
  <c r="V28" i="16"/>
  <c r="BA27" i="16"/>
  <c r="AP27" i="16"/>
  <c r="AN27" i="16"/>
  <c r="AI27" i="16"/>
  <c r="AC27" i="16"/>
  <c r="AB27" i="16"/>
  <c r="V27" i="16"/>
  <c r="BA26" i="16"/>
  <c r="AN26" i="16"/>
  <c r="AP26" i="16" s="1"/>
  <c r="AI26" i="16"/>
  <c r="AC26" i="16"/>
  <c r="AB26" i="16"/>
  <c r="V26" i="16"/>
  <c r="BA25" i="16"/>
  <c r="AN25" i="16"/>
  <c r="AP25" i="16" s="1"/>
  <c r="AI25" i="16"/>
  <c r="AC25" i="16"/>
  <c r="AB25" i="16"/>
  <c r="V25" i="16"/>
  <c r="BA24" i="16"/>
  <c r="AN24" i="16"/>
  <c r="AP24" i="16" s="1"/>
  <c r="AI24" i="16"/>
  <c r="AC24" i="16"/>
  <c r="M63" i="16" s="1"/>
  <c r="AB24" i="16"/>
  <c r="K63" i="16" s="1"/>
  <c r="V24" i="16"/>
  <c r="BA23" i="16"/>
  <c r="AN23" i="16"/>
  <c r="AP23" i="16" s="1"/>
  <c r="AI23" i="16"/>
  <c r="AC23" i="16"/>
  <c r="AB23" i="16"/>
  <c r="V23" i="16"/>
  <c r="BA22" i="16"/>
  <c r="AP22" i="16"/>
  <c r="AN22" i="16"/>
  <c r="AI22" i="16"/>
  <c r="AC22" i="16"/>
  <c r="AB22" i="16"/>
  <c r="V22" i="16"/>
  <c r="BA21" i="16"/>
  <c r="AP21" i="16"/>
  <c r="AN21" i="16"/>
  <c r="AI21" i="16"/>
  <c r="AC21" i="16"/>
  <c r="AB21" i="16"/>
  <c r="V21" i="16"/>
  <c r="BA20" i="16"/>
  <c r="AP20" i="16"/>
  <c r="AN20" i="16"/>
  <c r="AI20" i="16"/>
  <c r="AC20" i="16"/>
  <c r="AB20" i="16"/>
  <c r="V20" i="16"/>
  <c r="BA19" i="16"/>
  <c r="AN19" i="16"/>
  <c r="AP19" i="16" s="1"/>
  <c r="AI19" i="16"/>
  <c r="AC19" i="16"/>
  <c r="M69" i="16" s="1"/>
  <c r="AB19" i="16"/>
  <c r="K69" i="16" s="1"/>
  <c r="V19" i="16"/>
  <c r="BA18" i="16"/>
  <c r="AP18" i="16"/>
  <c r="AN18" i="16"/>
  <c r="AI18" i="16"/>
  <c r="AC18" i="16"/>
  <c r="AB18" i="16"/>
  <c r="V18" i="16"/>
  <c r="F18" i="16"/>
  <c r="BA17" i="16"/>
  <c r="AN17" i="16"/>
  <c r="AP17" i="16" s="1"/>
  <c r="AI17" i="16"/>
  <c r="AC17" i="16"/>
  <c r="AB17" i="16"/>
  <c r="V17" i="16"/>
  <c r="BA16" i="16"/>
  <c r="AN16" i="16"/>
  <c r="AP16" i="16" s="1"/>
  <c r="AI16" i="16"/>
  <c r="AC16" i="16"/>
  <c r="AB16" i="16"/>
  <c r="V16" i="16"/>
  <c r="BA15" i="16"/>
  <c r="AN15" i="16"/>
  <c r="I48" i="16" s="1"/>
  <c r="AI15" i="16"/>
  <c r="AC15" i="16"/>
  <c r="V15" i="16"/>
  <c r="BA14" i="16"/>
  <c r="AP14" i="16"/>
  <c r="AN14" i="16"/>
  <c r="AI14" i="16"/>
  <c r="AC14" i="16"/>
  <c r="V14" i="16"/>
  <c r="BA13" i="16"/>
  <c r="AP13" i="16"/>
  <c r="AN13" i="16"/>
  <c r="AI13" i="16"/>
  <c r="AC13" i="16"/>
  <c r="V13" i="16"/>
  <c r="BA12" i="16"/>
  <c r="AN12" i="16"/>
  <c r="AP12" i="16" s="1"/>
  <c r="M54" i="16" s="1"/>
  <c r="AI12" i="16"/>
  <c r="AC12" i="16"/>
  <c r="V12" i="16"/>
  <c r="AN11" i="16"/>
  <c r="AP11" i="16" s="1"/>
  <c r="AI11" i="16"/>
  <c r="AC11" i="16"/>
  <c r="V11" i="16"/>
  <c r="G8" i="16"/>
  <c r="N7" i="16"/>
  <c r="I7" i="16"/>
  <c r="G8" i="13"/>
  <c r="J114" i="15"/>
  <c r="I114" i="15"/>
  <c r="J112" i="15"/>
  <c r="I112" i="15"/>
  <c r="J110" i="15"/>
  <c r="I110" i="15"/>
  <c r="J108" i="15"/>
  <c r="I108" i="15"/>
  <c r="J106" i="15"/>
  <c r="I106" i="15"/>
  <c r="J104" i="15"/>
  <c r="I104" i="15"/>
  <c r="J102" i="15"/>
  <c r="I102" i="15"/>
  <c r="J100" i="15"/>
  <c r="I100" i="15"/>
  <c r="J98" i="15"/>
  <c r="I98" i="15"/>
  <c r="J96" i="15"/>
  <c r="I96" i="15"/>
  <c r="J94" i="15"/>
  <c r="I94" i="15"/>
  <c r="J92" i="15"/>
  <c r="I92" i="15"/>
  <c r="J90" i="15"/>
  <c r="I90" i="15"/>
  <c r="J88" i="15"/>
  <c r="I88" i="15"/>
  <c r="J86" i="15"/>
  <c r="I86" i="15"/>
  <c r="J84" i="15"/>
  <c r="I84" i="15"/>
  <c r="J82" i="15"/>
  <c r="I82" i="15"/>
  <c r="J80" i="15"/>
  <c r="I80" i="15"/>
  <c r="J78" i="15"/>
  <c r="I78" i="15"/>
  <c r="J76" i="15"/>
  <c r="I76" i="15"/>
  <c r="J74" i="15"/>
  <c r="I74" i="15"/>
  <c r="J72" i="15"/>
  <c r="I72" i="15"/>
  <c r="J70" i="15"/>
  <c r="I70" i="15"/>
  <c r="J68" i="15"/>
  <c r="I68" i="15"/>
  <c r="J64" i="15"/>
  <c r="I64" i="15"/>
  <c r="J62" i="15"/>
  <c r="I62" i="15"/>
  <c r="J60" i="15"/>
  <c r="I60" i="15"/>
  <c r="J58" i="15"/>
  <c r="I58" i="15"/>
  <c r="J56" i="15"/>
  <c r="I56" i="15"/>
  <c r="J54" i="15"/>
  <c r="I54" i="15"/>
  <c r="J52" i="15"/>
  <c r="I52" i="15"/>
  <c r="J50" i="15"/>
  <c r="I50" i="15"/>
  <c r="J48" i="15"/>
  <c r="I48" i="15"/>
  <c r="J46" i="15"/>
  <c r="I46" i="15"/>
  <c r="J44" i="15"/>
  <c r="I44" i="15"/>
  <c r="J42" i="15"/>
  <c r="I42" i="15"/>
  <c r="J40" i="15"/>
  <c r="I40" i="15"/>
  <c r="J38" i="15"/>
  <c r="I38" i="15"/>
  <c r="J36" i="15"/>
  <c r="I36" i="15"/>
  <c r="J34" i="15"/>
  <c r="I34" i="15"/>
  <c r="J32" i="15"/>
  <c r="I32" i="15"/>
  <c r="J28" i="15"/>
  <c r="I28" i="15"/>
  <c r="J26" i="15"/>
  <c r="I26" i="15"/>
  <c r="J24" i="15"/>
  <c r="I24" i="15"/>
  <c r="J22" i="15"/>
  <c r="I22" i="15"/>
  <c r="J20" i="15"/>
  <c r="I20" i="15"/>
  <c r="J18" i="15"/>
  <c r="I18" i="15"/>
  <c r="J16" i="15"/>
  <c r="I16" i="15"/>
  <c r="J14" i="15"/>
  <c r="I14" i="15"/>
  <c r="J12" i="15"/>
  <c r="I12" i="15"/>
  <c r="J10" i="15"/>
  <c r="I10" i="15"/>
  <c r="J8" i="15"/>
  <c r="I8" i="15"/>
  <c r="J6" i="15"/>
  <c r="I6" i="15"/>
  <c r="H114" i="15"/>
  <c r="G114" i="15"/>
  <c r="H112" i="15"/>
  <c r="G112" i="15"/>
  <c r="H110" i="15"/>
  <c r="G110" i="15"/>
  <c r="H108" i="15"/>
  <c r="G108" i="15"/>
  <c r="H106" i="15"/>
  <c r="G106" i="15"/>
  <c r="H104" i="15"/>
  <c r="G104" i="15"/>
  <c r="H102" i="15"/>
  <c r="G102" i="15"/>
  <c r="H100" i="15"/>
  <c r="G100" i="15"/>
  <c r="H98" i="15"/>
  <c r="G98" i="15"/>
  <c r="H96" i="15"/>
  <c r="G96" i="15"/>
  <c r="H94" i="15"/>
  <c r="G94" i="15"/>
  <c r="H92" i="15"/>
  <c r="G92" i="15"/>
  <c r="H90" i="15"/>
  <c r="G90" i="15"/>
  <c r="H88" i="15"/>
  <c r="G88" i="15"/>
  <c r="H86" i="15"/>
  <c r="G86" i="15"/>
  <c r="H84" i="15"/>
  <c r="G84" i="15"/>
  <c r="H82" i="15"/>
  <c r="G82" i="15"/>
  <c r="H80" i="15"/>
  <c r="G80" i="15"/>
  <c r="H78" i="15"/>
  <c r="G78" i="15"/>
  <c r="H76" i="15"/>
  <c r="G76" i="15"/>
  <c r="H74" i="15"/>
  <c r="G74" i="15"/>
  <c r="H72" i="15"/>
  <c r="G72" i="15"/>
  <c r="H70" i="15"/>
  <c r="G70" i="15"/>
  <c r="H68" i="15"/>
  <c r="G68" i="15"/>
  <c r="H66" i="15"/>
  <c r="G66" i="15"/>
  <c r="H64" i="15"/>
  <c r="G64" i="15"/>
  <c r="H62" i="15"/>
  <c r="G62" i="15"/>
  <c r="H60" i="15"/>
  <c r="G60" i="15"/>
  <c r="H58" i="15"/>
  <c r="G58" i="15"/>
  <c r="H56" i="15"/>
  <c r="G56" i="15"/>
  <c r="H54" i="15"/>
  <c r="G54" i="15"/>
  <c r="H52" i="15"/>
  <c r="G52" i="15"/>
  <c r="H50" i="15"/>
  <c r="G50" i="15"/>
  <c r="H48" i="15"/>
  <c r="G48" i="15"/>
  <c r="H46" i="15"/>
  <c r="G46" i="15"/>
  <c r="H44" i="15"/>
  <c r="G44" i="15"/>
  <c r="H42" i="15"/>
  <c r="G42" i="15"/>
  <c r="H40" i="15"/>
  <c r="G40" i="15"/>
  <c r="H38" i="15"/>
  <c r="G38" i="15"/>
  <c r="H36" i="15"/>
  <c r="G36" i="15"/>
  <c r="H34" i="15"/>
  <c r="G34" i="15"/>
  <c r="H32" i="15"/>
  <c r="G32" i="15"/>
  <c r="H30" i="15"/>
  <c r="G30" i="15"/>
  <c r="H28" i="15"/>
  <c r="G28" i="15"/>
  <c r="H26" i="15"/>
  <c r="G26" i="15"/>
  <c r="H24" i="15"/>
  <c r="G24" i="15"/>
  <c r="H22" i="15"/>
  <c r="G22" i="15"/>
  <c r="H20" i="15"/>
  <c r="G20" i="15"/>
  <c r="H18" i="15"/>
  <c r="G18" i="15"/>
  <c r="H16" i="15"/>
  <c r="G16" i="15"/>
  <c r="H14" i="15"/>
  <c r="G14" i="15"/>
  <c r="H12" i="15"/>
  <c r="G12" i="15"/>
  <c r="H10" i="15"/>
  <c r="G10" i="15"/>
  <c r="H8" i="15"/>
  <c r="G8" i="15"/>
  <c r="G6" i="15"/>
  <c r="H6" i="15"/>
  <c r="F6" i="15"/>
  <c r="F114" i="15"/>
  <c r="F112" i="15"/>
  <c r="F110" i="15"/>
  <c r="F108" i="15"/>
  <c r="F106" i="15"/>
  <c r="E6" i="15"/>
  <c r="E114" i="15"/>
  <c r="E112" i="15"/>
  <c r="E110" i="15"/>
  <c r="E108" i="15"/>
  <c r="E106" i="15"/>
  <c r="C114" i="15"/>
  <c r="C112" i="15"/>
  <c r="C110" i="15"/>
  <c r="C108" i="15"/>
  <c r="C106" i="15"/>
  <c r="C6" i="15"/>
  <c r="F104" i="15"/>
  <c r="E104" i="15"/>
  <c r="F102" i="15"/>
  <c r="E102" i="15"/>
  <c r="F100" i="15"/>
  <c r="E100" i="15"/>
  <c r="F98" i="15"/>
  <c r="E98" i="15"/>
  <c r="F96" i="15"/>
  <c r="E96" i="15"/>
  <c r="F94" i="15"/>
  <c r="E94" i="15"/>
  <c r="F92" i="15"/>
  <c r="E92" i="15"/>
  <c r="F90" i="15"/>
  <c r="E90" i="15"/>
  <c r="F88" i="15"/>
  <c r="E88" i="15"/>
  <c r="F86" i="15"/>
  <c r="E86" i="15"/>
  <c r="F84" i="15"/>
  <c r="E84" i="15"/>
  <c r="F82" i="15"/>
  <c r="E82" i="15"/>
  <c r="F80" i="15"/>
  <c r="E80" i="15"/>
  <c r="F78" i="15"/>
  <c r="E78" i="15"/>
  <c r="F76" i="15"/>
  <c r="E76" i="15"/>
  <c r="F74" i="15"/>
  <c r="E74" i="15"/>
  <c r="F72" i="15"/>
  <c r="E72" i="15"/>
  <c r="F70" i="15"/>
  <c r="E70" i="15"/>
  <c r="F68" i="15"/>
  <c r="E68" i="15"/>
  <c r="F66" i="15"/>
  <c r="E66" i="15"/>
  <c r="F64" i="15"/>
  <c r="E64" i="15"/>
  <c r="F62" i="15"/>
  <c r="E62" i="15"/>
  <c r="F60" i="15"/>
  <c r="E60" i="15"/>
  <c r="F58" i="15"/>
  <c r="E58" i="15"/>
  <c r="F56" i="15"/>
  <c r="E56" i="15"/>
  <c r="F54" i="15"/>
  <c r="E54" i="15"/>
  <c r="F52" i="15"/>
  <c r="E52" i="15"/>
  <c r="F50" i="15"/>
  <c r="E50" i="15"/>
  <c r="F48" i="15"/>
  <c r="E48" i="15"/>
  <c r="F46" i="15"/>
  <c r="E46" i="15"/>
  <c r="F44" i="15"/>
  <c r="E44" i="15"/>
  <c r="F42" i="15"/>
  <c r="E42" i="15"/>
  <c r="F40" i="15"/>
  <c r="E40" i="15"/>
  <c r="F38" i="15"/>
  <c r="E38" i="15"/>
  <c r="F36" i="15"/>
  <c r="E36" i="15"/>
  <c r="F34" i="15"/>
  <c r="E34" i="15"/>
  <c r="F32" i="15"/>
  <c r="E32" i="15"/>
  <c r="F30" i="15"/>
  <c r="E30" i="15"/>
  <c r="F28" i="15"/>
  <c r="E28" i="15"/>
  <c r="F26" i="15"/>
  <c r="E26" i="15"/>
  <c r="F24" i="15"/>
  <c r="E24" i="15"/>
  <c r="F22" i="15"/>
  <c r="E22" i="15"/>
  <c r="F20" i="15"/>
  <c r="E20" i="15"/>
  <c r="F18" i="15"/>
  <c r="E18" i="15"/>
  <c r="F16" i="15"/>
  <c r="E16" i="15"/>
  <c r="F14" i="15"/>
  <c r="E14" i="15"/>
  <c r="F12" i="15"/>
  <c r="E12" i="15"/>
  <c r="F10" i="15"/>
  <c r="F8" i="15"/>
  <c r="E10" i="15"/>
  <c r="E8" i="15"/>
  <c r="C104" i="15"/>
  <c r="C102" i="15"/>
  <c r="C100" i="15"/>
  <c r="C98" i="15"/>
  <c r="C96" i="15"/>
  <c r="C94" i="15"/>
  <c r="C92" i="15"/>
  <c r="C90" i="15"/>
  <c r="C88" i="15"/>
  <c r="C86" i="15"/>
  <c r="C84" i="15"/>
  <c r="C82" i="15"/>
  <c r="C80" i="15"/>
  <c r="C78" i="15"/>
  <c r="C76" i="15"/>
  <c r="C74" i="15"/>
  <c r="C72" i="15"/>
  <c r="C70" i="15"/>
  <c r="C68" i="15"/>
  <c r="C66" i="15"/>
  <c r="C64" i="15"/>
  <c r="C62" i="15"/>
  <c r="C60" i="15"/>
  <c r="C58" i="15"/>
  <c r="C56" i="15"/>
  <c r="C54" i="15"/>
  <c r="C52" i="15"/>
  <c r="C50" i="15"/>
  <c r="C48" i="15"/>
  <c r="C46" i="15"/>
  <c r="C44" i="15"/>
  <c r="C42" i="15"/>
  <c r="C40" i="15"/>
  <c r="C38" i="15"/>
  <c r="C36" i="15"/>
  <c r="C34" i="15"/>
  <c r="C32" i="15"/>
  <c r="C30" i="15"/>
  <c r="C28" i="15"/>
  <c r="C26" i="15"/>
  <c r="C24" i="15"/>
  <c r="C22" i="15"/>
  <c r="C20" i="15"/>
  <c r="C16" i="15"/>
  <c r="C14" i="15"/>
  <c r="C18" i="15"/>
  <c r="C12" i="15"/>
  <c r="C10" i="15"/>
  <c r="C8" i="15"/>
  <c r="N7" i="13"/>
  <c r="C63" i="13"/>
  <c r="V11" i="13"/>
  <c r="AC15" i="13"/>
  <c r="V15" i="13"/>
  <c r="AC14" i="13"/>
  <c r="V14" i="13"/>
  <c r="AC13" i="13"/>
  <c r="V13" i="13"/>
  <c r="AC12" i="13"/>
  <c r="V12" i="13"/>
  <c r="AC11" i="13"/>
  <c r="J39" i="13"/>
  <c r="H39" i="13"/>
  <c r="F39" i="13"/>
  <c r="C39" i="13"/>
  <c r="F33" i="13"/>
  <c r="C33" i="13"/>
  <c r="AY29" i="13"/>
  <c r="H33" i="13" s="1"/>
  <c r="J104" i="4"/>
  <c r="I104" i="4"/>
  <c r="H104" i="4"/>
  <c r="G104" i="4"/>
  <c r="F104" i="4"/>
  <c r="E104" i="4"/>
  <c r="D104" i="4"/>
  <c r="C104" i="4"/>
  <c r="J102" i="4"/>
  <c r="I102" i="4"/>
  <c r="H102" i="4"/>
  <c r="G102" i="4"/>
  <c r="F102" i="4"/>
  <c r="E102" i="4"/>
  <c r="D102" i="4"/>
  <c r="C102" i="4"/>
  <c r="J100" i="4"/>
  <c r="I100" i="4"/>
  <c r="H100" i="4"/>
  <c r="G100" i="4"/>
  <c r="F100" i="4"/>
  <c r="E100" i="4"/>
  <c r="D100" i="4"/>
  <c r="C100" i="4"/>
  <c r="J98" i="4"/>
  <c r="I98" i="4"/>
  <c r="H98" i="4"/>
  <c r="G98" i="4"/>
  <c r="F98" i="4"/>
  <c r="E98" i="4"/>
  <c r="D98" i="4"/>
  <c r="C98" i="4"/>
  <c r="J96" i="4"/>
  <c r="I96" i="4"/>
  <c r="H96" i="4"/>
  <c r="G96" i="4"/>
  <c r="F96" i="4"/>
  <c r="E96" i="4"/>
  <c r="D96" i="4"/>
  <c r="C96" i="4"/>
  <c r="J94" i="4"/>
  <c r="I94" i="4"/>
  <c r="H94" i="4"/>
  <c r="G94" i="4"/>
  <c r="F94" i="4"/>
  <c r="E94" i="4"/>
  <c r="D94" i="4"/>
  <c r="C94" i="4"/>
  <c r="J92" i="4"/>
  <c r="I92" i="4"/>
  <c r="H92" i="4"/>
  <c r="G92" i="4"/>
  <c r="F92" i="4"/>
  <c r="E92" i="4"/>
  <c r="D92" i="4"/>
  <c r="C92" i="4"/>
  <c r="J90" i="4"/>
  <c r="I90" i="4"/>
  <c r="H90" i="4"/>
  <c r="G90" i="4"/>
  <c r="F90" i="4"/>
  <c r="E90" i="4"/>
  <c r="D90" i="4"/>
  <c r="C90" i="4"/>
  <c r="J88" i="4"/>
  <c r="I88" i="4"/>
  <c r="H88" i="4"/>
  <c r="G88" i="4"/>
  <c r="F88" i="4"/>
  <c r="E88" i="4"/>
  <c r="D88" i="4"/>
  <c r="C88" i="4"/>
  <c r="J86" i="4"/>
  <c r="I86" i="4"/>
  <c r="H86" i="4"/>
  <c r="G86" i="4"/>
  <c r="F86" i="4"/>
  <c r="E86" i="4"/>
  <c r="D86" i="4"/>
  <c r="C86" i="4"/>
  <c r="J84" i="4"/>
  <c r="I84" i="4"/>
  <c r="H84" i="4"/>
  <c r="G84" i="4"/>
  <c r="F84" i="4"/>
  <c r="E84" i="4"/>
  <c r="D84" i="4"/>
  <c r="C84" i="4"/>
  <c r="J82" i="4"/>
  <c r="I82" i="4"/>
  <c r="H82" i="4"/>
  <c r="G82" i="4"/>
  <c r="F82" i="4"/>
  <c r="E82" i="4"/>
  <c r="D82" i="4"/>
  <c r="C82" i="4"/>
  <c r="J80" i="4"/>
  <c r="I80" i="4"/>
  <c r="H80" i="4"/>
  <c r="G80" i="4"/>
  <c r="F80" i="4"/>
  <c r="E80" i="4"/>
  <c r="D80" i="4"/>
  <c r="C80" i="4"/>
  <c r="J78" i="4"/>
  <c r="I78" i="4"/>
  <c r="H78" i="4"/>
  <c r="G78" i="4"/>
  <c r="F78" i="4"/>
  <c r="E78" i="4"/>
  <c r="D78" i="4"/>
  <c r="C78" i="4"/>
  <c r="J76" i="4"/>
  <c r="I76" i="4"/>
  <c r="H76" i="4"/>
  <c r="G76" i="4"/>
  <c r="F76" i="4"/>
  <c r="E76" i="4"/>
  <c r="D76" i="4"/>
  <c r="C76" i="4"/>
  <c r="J74" i="4"/>
  <c r="I74" i="4"/>
  <c r="H74" i="4"/>
  <c r="G74" i="4"/>
  <c r="F74" i="4"/>
  <c r="E74" i="4"/>
  <c r="D74" i="4"/>
  <c r="C74" i="4"/>
  <c r="J72" i="4"/>
  <c r="I72" i="4"/>
  <c r="H72" i="4"/>
  <c r="G72" i="4"/>
  <c r="F72" i="4"/>
  <c r="E72" i="4"/>
  <c r="D72" i="4"/>
  <c r="C72" i="4"/>
  <c r="J70" i="4"/>
  <c r="I70" i="4"/>
  <c r="H70" i="4"/>
  <c r="G70" i="4"/>
  <c r="F70" i="4"/>
  <c r="E70" i="4"/>
  <c r="D70" i="4"/>
  <c r="C70" i="4"/>
  <c r="J68" i="4"/>
  <c r="I68" i="4"/>
  <c r="H68" i="4"/>
  <c r="G68" i="4"/>
  <c r="F68" i="4"/>
  <c r="E68" i="4"/>
  <c r="D68" i="4"/>
  <c r="C68" i="4"/>
  <c r="J66" i="4"/>
  <c r="I66" i="4"/>
  <c r="H66" i="4"/>
  <c r="G66" i="4"/>
  <c r="F66" i="4"/>
  <c r="E66" i="4"/>
  <c r="D66" i="4"/>
  <c r="C66" i="4"/>
  <c r="J64" i="4"/>
  <c r="I64" i="4"/>
  <c r="H64" i="4"/>
  <c r="G64" i="4"/>
  <c r="F64" i="4"/>
  <c r="E64" i="4"/>
  <c r="D64" i="4"/>
  <c r="C64" i="4"/>
  <c r="J62" i="4"/>
  <c r="I62" i="4"/>
  <c r="H62" i="4"/>
  <c r="G62" i="4"/>
  <c r="F62" i="4"/>
  <c r="E62" i="4"/>
  <c r="D62" i="4"/>
  <c r="C62" i="4"/>
  <c r="J60" i="4"/>
  <c r="I60" i="4"/>
  <c r="H60" i="4"/>
  <c r="G60" i="4"/>
  <c r="F60" i="4"/>
  <c r="E60" i="4"/>
  <c r="D60" i="4"/>
  <c r="C60" i="4"/>
  <c r="J58" i="4"/>
  <c r="I58" i="4"/>
  <c r="H58" i="4"/>
  <c r="G58" i="4"/>
  <c r="F58" i="4"/>
  <c r="E58" i="4"/>
  <c r="D58" i="4"/>
  <c r="C58" i="4"/>
  <c r="J56" i="4"/>
  <c r="I56" i="4"/>
  <c r="H56" i="4"/>
  <c r="G56" i="4"/>
  <c r="F56" i="4"/>
  <c r="E56" i="4"/>
  <c r="D56" i="4"/>
  <c r="C56" i="4"/>
  <c r="J54" i="4"/>
  <c r="I54" i="4"/>
  <c r="H54" i="4"/>
  <c r="G54" i="4"/>
  <c r="F54" i="4"/>
  <c r="E54" i="4"/>
  <c r="D54" i="4"/>
  <c r="C54" i="4"/>
  <c r="J52" i="4"/>
  <c r="I52" i="4"/>
  <c r="H52" i="4"/>
  <c r="G52" i="4"/>
  <c r="F52" i="4"/>
  <c r="E52" i="4"/>
  <c r="D52" i="4"/>
  <c r="C52" i="4"/>
  <c r="J50" i="4"/>
  <c r="I50" i="4"/>
  <c r="H50" i="4"/>
  <c r="G50" i="4"/>
  <c r="F50" i="4"/>
  <c r="E50" i="4"/>
  <c r="D50" i="4"/>
  <c r="C50" i="4"/>
  <c r="J48" i="4"/>
  <c r="I48" i="4"/>
  <c r="H48" i="4"/>
  <c r="G48" i="4"/>
  <c r="F48" i="4"/>
  <c r="E48" i="4"/>
  <c r="D48" i="4"/>
  <c r="C48" i="4"/>
  <c r="J46" i="4"/>
  <c r="I46" i="4"/>
  <c r="H46" i="4"/>
  <c r="G46" i="4"/>
  <c r="F46" i="4"/>
  <c r="E46" i="4"/>
  <c r="D46" i="4"/>
  <c r="C46" i="4"/>
  <c r="J44" i="4"/>
  <c r="I44" i="4"/>
  <c r="H44" i="4"/>
  <c r="G44" i="4"/>
  <c r="F44" i="4"/>
  <c r="E44" i="4"/>
  <c r="D44" i="4"/>
  <c r="C44" i="4"/>
  <c r="J42" i="4"/>
  <c r="I42" i="4"/>
  <c r="H42" i="4"/>
  <c r="G42" i="4"/>
  <c r="F42" i="4"/>
  <c r="E42" i="4"/>
  <c r="D42" i="4"/>
  <c r="C42" i="4"/>
  <c r="J40" i="4"/>
  <c r="I40" i="4"/>
  <c r="H40" i="4"/>
  <c r="G40" i="4"/>
  <c r="F40" i="4"/>
  <c r="E40" i="4"/>
  <c r="D40" i="4"/>
  <c r="C40" i="4"/>
  <c r="J38" i="4"/>
  <c r="I38" i="4"/>
  <c r="H38" i="4"/>
  <c r="G38" i="4"/>
  <c r="F38" i="4"/>
  <c r="E38" i="4"/>
  <c r="D38" i="4"/>
  <c r="C38" i="4"/>
  <c r="J36" i="4"/>
  <c r="I36" i="4"/>
  <c r="H36" i="4"/>
  <c r="G36" i="4"/>
  <c r="F36" i="4"/>
  <c r="E36" i="4"/>
  <c r="D36" i="4"/>
  <c r="C36" i="4"/>
  <c r="J34" i="4"/>
  <c r="I34" i="4"/>
  <c r="H34" i="4"/>
  <c r="G34" i="4"/>
  <c r="F34" i="4"/>
  <c r="E34" i="4"/>
  <c r="D34" i="4"/>
  <c r="C34" i="4"/>
  <c r="J32" i="4"/>
  <c r="I32" i="4"/>
  <c r="H32" i="4"/>
  <c r="G32" i="4"/>
  <c r="F32" i="4"/>
  <c r="E32" i="4"/>
  <c r="D32" i="4"/>
  <c r="C32" i="4"/>
  <c r="J30" i="4"/>
  <c r="I30" i="4"/>
  <c r="H30" i="4"/>
  <c r="G30" i="4"/>
  <c r="F30" i="4"/>
  <c r="E30" i="4"/>
  <c r="D30" i="4"/>
  <c r="C30" i="4"/>
  <c r="J28" i="4"/>
  <c r="I28" i="4"/>
  <c r="H28" i="4"/>
  <c r="G28" i="4"/>
  <c r="F28" i="4"/>
  <c r="E28" i="4"/>
  <c r="D28" i="4"/>
  <c r="C28" i="4"/>
  <c r="J26" i="4"/>
  <c r="I26" i="4"/>
  <c r="H26" i="4"/>
  <c r="G26" i="4"/>
  <c r="F26" i="4"/>
  <c r="E26" i="4"/>
  <c r="D26" i="4"/>
  <c r="C26" i="4"/>
  <c r="J24" i="4"/>
  <c r="I24" i="4"/>
  <c r="H24" i="4"/>
  <c r="G24" i="4"/>
  <c r="F24" i="4"/>
  <c r="E24" i="4"/>
  <c r="D24" i="4"/>
  <c r="C24" i="4"/>
  <c r="J22" i="4"/>
  <c r="I22" i="4"/>
  <c r="H22" i="4"/>
  <c r="G22" i="4"/>
  <c r="F22" i="4"/>
  <c r="E22" i="4"/>
  <c r="D22" i="4"/>
  <c r="C22" i="4"/>
  <c r="J20" i="4"/>
  <c r="I20" i="4"/>
  <c r="H20" i="4"/>
  <c r="G20" i="4"/>
  <c r="F20" i="4"/>
  <c r="E20" i="4"/>
  <c r="D20" i="4"/>
  <c r="C20" i="4"/>
  <c r="J18" i="4"/>
  <c r="I18" i="4"/>
  <c r="H18" i="4"/>
  <c r="G18" i="4"/>
  <c r="F18" i="4"/>
  <c r="E18" i="4"/>
  <c r="D18" i="4"/>
  <c r="C18" i="4"/>
  <c r="J16" i="4"/>
  <c r="I16" i="4"/>
  <c r="H16" i="4"/>
  <c r="G16" i="4"/>
  <c r="F16" i="4"/>
  <c r="E16" i="4"/>
  <c r="D16" i="4"/>
  <c r="C16" i="4"/>
  <c r="J14" i="4"/>
  <c r="I14" i="4"/>
  <c r="H14" i="4"/>
  <c r="G14" i="4"/>
  <c r="F14" i="4"/>
  <c r="E14" i="4"/>
  <c r="D14" i="4"/>
  <c r="C14" i="4"/>
  <c r="J12" i="4"/>
  <c r="I12" i="4"/>
  <c r="H12" i="4"/>
  <c r="G12" i="4"/>
  <c r="F12" i="4"/>
  <c r="E12" i="4"/>
  <c r="D12" i="4"/>
  <c r="C12" i="4"/>
  <c r="J10" i="4"/>
  <c r="I10" i="4"/>
  <c r="H10" i="4"/>
  <c r="G10" i="4"/>
  <c r="F10" i="4"/>
  <c r="E10" i="4"/>
  <c r="D10" i="4"/>
  <c r="C10" i="4"/>
  <c r="J8" i="4"/>
  <c r="I8" i="4"/>
  <c r="H8" i="4"/>
  <c r="G8" i="4"/>
  <c r="F8" i="4"/>
  <c r="E8" i="4"/>
  <c r="D8" i="4"/>
  <c r="C8" i="4"/>
  <c r="D6" i="4"/>
  <c r="E6" i="4"/>
  <c r="F6" i="4"/>
  <c r="G6" i="4"/>
  <c r="H6" i="4"/>
  <c r="I6" i="4"/>
  <c r="J6" i="4"/>
  <c r="C6" i="4"/>
  <c r="J94" i="6"/>
  <c r="I94" i="6"/>
  <c r="H94" i="6"/>
  <c r="G94" i="6"/>
  <c r="F94" i="6"/>
  <c r="E94" i="6"/>
  <c r="D94" i="6"/>
  <c r="C94" i="6"/>
  <c r="J92" i="6"/>
  <c r="I92" i="6"/>
  <c r="H92" i="6"/>
  <c r="G92" i="6"/>
  <c r="F92" i="6"/>
  <c r="E92" i="6"/>
  <c r="D92" i="6"/>
  <c r="C92" i="6"/>
  <c r="J90" i="6"/>
  <c r="I90" i="6"/>
  <c r="H90" i="6"/>
  <c r="G90" i="6"/>
  <c r="F90" i="6"/>
  <c r="E90" i="6"/>
  <c r="D90" i="6"/>
  <c r="C90" i="6"/>
  <c r="J88" i="6"/>
  <c r="I88" i="6"/>
  <c r="H88" i="6"/>
  <c r="G88" i="6"/>
  <c r="F88" i="6"/>
  <c r="E88" i="6"/>
  <c r="D88" i="6"/>
  <c r="C88" i="6"/>
  <c r="J86" i="6"/>
  <c r="I86" i="6"/>
  <c r="H86" i="6"/>
  <c r="G86" i="6"/>
  <c r="F86" i="6"/>
  <c r="E86" i="6"/>
  <c r="D86" i="6"/>
  <c r="C86" i="6"/>
  <c r="J84" i="6"/>
  <c r="I84" i="6"/>
  <c r="H84" i="6"/>
  <c r="G84" i="6"/>
  <c r="F84" i="6"/>
  <c r="E84" i="6"/>
  <c r="D84" i="6"/>
  <c r="C84" i="6"/>
  <c r="J82" i="6"/>
  <c r="I82" i="6"/>
  <c r="H82" i="6"/>
  <c r="G82" i="6"/>
  <c r="F82" i="6"/>
  <c r="E82" i="6"/>
  <c r="D82" i="6"/>
  <c r="C82" i="6"/>
  <c r="J80" i="6"/>
  <c r="I80" i="6"/>
  <c r="H80" i="6"/>
  <c r="G80" i="6"/>
  <c r="F80" i="6"/>
  <c r="E80" i="6"/>
  <c r="D80" i="6"/>
  <c r="C80" i="6"/>
  <c r="J78" i="6"/>
  <c r="I78" i="6"/>
  <c r="H78" i="6"/>
  <c r="G78" i="6"/>
  <c r="F78" i="6"/>
  <c r="E78" i="6"/>
  <c r="D78" i="6"/>
  <c r="C78" i="6"/>
  <c r="J76" i="6"/>
  <c r="I76" i="6"/>
  <c r="H76" i="6"/>
  <c r="G76" i="6"/>
  <c r="F76" i="6"/>
  <c r="E76" i="6"/>
  <c r="D76" i="6"/>
  <c r="C76" i="6"/>
  <c r="J74" i="6"/>
  <c r="I74" i="6"/>
  <c r="H74" i="6"/>
  <c r="G74" i="6"/>
  <c r="F74" i="6"/>
  <c r="E74" i="6"/>
  <c r="D74" i="6"/>
  <c r="C74" i="6"/>
  <c r="J72" i="6"/>
  <c r="I72" i="6"/>
  <c r="H72" i="6"/>
  <c r="G72" i="6"/>
  <c r="F72" i="6"/>
  <c r="E72" i="6"/>
  <c r="D72" i="6"/>
  <c r="C72" i="6"/>
  <c r="J70" i="6"/>
  <c r="I70" i="6"/>
  <c r="H70" i="6"/>
  <c r="G70" i="6"/>
  <c r="F70" i="6"/>
  <c r="E70" i="6"/>
  <c r="D70" i="6"/>
  <c r="C70" i="6"/>
  <c r="J68" i="6"/>
  <c r="I68" i="6"/>
  <c r="H68" i="6"/>
  <c r="G68" i="6"/>
  <c r="F68" i="6"/>
  <c r="E68" i="6"/>
  <c r="D68" i="6"/>
  <c r="C68" i="6"/>
  <c r="J66" i="6"/>
  <c r="I66" i="6"/>
  <c r="H66" i="6"/>
  <c r="G66" i="6"/>
  <c r="F66" i="6"/>
  <c r="E66" i="6"/>
  <c r="D66" i="6"/>
  <c r="C66" i="6"/>
  <c r="J64" i="6"/>
  <c r="I64" i="6"/>
  <c r="H64" i="6"/>
  <c r="G64" i="6"/>
  <c r="F64" i="6"/>
  <c r="E64" i="6"/>
  <c r="D64" i="6"/>
  <c r="C64" i="6"/>
  <c r="J62" i="6"/>
  <c r="I62" i="6"/>
  <c r="H62" i="6"/>
  <c r="G62" i="6"/>
  <c r="F62" i="6"/>
  <c r="E62" i="6"/>
  <c r="D62" i="6"/>
  <c r="C62" i="6"/>
  <c r="J60" i="6"/>
  <c r="I60" i="6"/>
  <c r="H60" i="6"/>
  <c r="G60" i="6"/>
  <c r="F60" i="6"/>
  <c r="E60" i="6"/>
  <c r="D60" i="6"/>
  <c r="C60" i="6"/>
  <c r="J58" i="6"/>
  <c r="I58" i="6"/>
  <c r="H58" i="6"/>
  <c r="G58" i="6"/>
  <c r="F58" i="6"/>
  <c r="E58" i="6"/>
  <c r="D58" i="6"/>
  <c r="C58" i="6"/>
  <c r="J56" i="6"/>
  <c r="I56" i="6"/>
  <c r="H56" i="6"/>
  <c r="G56" i="6"/>
  <c r="F56" i="6"/>
  <c r="E56" i="6"/>
  <c r="D56" i="6"/>
  <c r="C56" i="6"/>
  <c r="J54" i="6"/>
  <c r="I54" i="6"/>
  <c r="H54" i="6"/>
  <c r="G54" i="6"/>
  <c r="F54" i="6"/>
  <c r="E54" i="6"/>
  <c r="D54" i="6"/>
  <c r="C54" i="6"/>
  <c r="J52" i="6"/>
  <c r="I52" i="6"/>
  <c r="H52" i="6"/>
  <c r="G52" i="6"/>
  <c r="F52" i="6"/>
  <c r="E52" i="6"/>
  <c r="D52" i="6"/>
  <c r="C52" i="6"/>
  <c r="J50" i="6"/>
  <c r="I50" i="6"/>
  <c r="H50" i="6"/>
  <c r="G50" i="6"/>
  <c r="F50" i="6"/>
  <c r="E50" i="6"/>
  <c r="D50" i="6"/>
  <c r="C50" i="6"/>
  <c r="J48" i="6"/>
  <c r="I48" i="6"/>
  <c r="H48" i="6"/>
  <c r="G48" i="6"/>
  <c r="F48" i="6"/>
  <c r="E48" i="6"/>
  <c r="D48" i="6"/>
  <c r="C48" i="6"/>
  <c r="J46" i="6"/>
  <c r="I46" i="6"/>
  <c r="H46" i="6"/>
  <c r="G46" i="6"/>
  <c r="F46" i="6"/>
  <c r="E46" i="6"/>
  <c r="D46" i="6"/>
  <c r="C46" i="6"/>
  <c r="J44" i="6"/>
  <c r="I44" i="6"/>
  <c r="H44" i="6"/>
  <c r="G44" i="6"/>
  <c r="F44" i="6"/>
  <c r="E44" i="6"/>
  <c r="D44" i="6"/>
  <c r="C44" i="6"/>
  <c r="J42" i="6"/>
  <c r="I42" i="6"/>
  <c r="H42" i="6"/>
  <c r="G42" i="6"/>
  <c r="F42" i="6"/>
  <c r="E42" i="6"/>
  <c r="D42" i="6"/>
  <c r="C42" i="6"/>
  <c r="J40" i="6"/>
  <c r="I40" i="6"/>
  <c r="H40" i="6"/>
  <c r="G40" i="6"/>
  <c r="F40" i="6"/>
  <c r="E40" i="6"/>
  <c r="D40" i="6"/>
  <c r="C40" i="6"/>
  <c r="J38" i="6"/>
  <c r="I38" i="6"/>
  <c r="H38" i="6"/>
  <c r="G38" i="6"/>
  <c r="F38" i="6"/>
  <c r="E38" i="6"/>
  <c r="D38" i="6"/>
  <c r="C38" i="6"/>
  <c r="J36" i="6"/>
  <c r="I36" i="6"/>
  <c r="H36" i="6"/>
  <c r="G36" i="6"/>
  <c r="F36" i="6"/>
  <c r="E36" i="6"/>
  <c r="D36" i="6"/>
  <c r="C36" i="6"/>
  <c r="J34" i="6"/>
  <c r="I34" i="6"/>
  <c r="H34" i="6"/>
  <c r="G34" i="6"/>
  <c r="F34" i="6"/>
  <c r="E34" i="6"/>
  <c r="D34" i="6"/>
  <c r="C34" i="6"/>
  <c r="J32" i="6"/>
  <c r="I32" i="6"/>
  <c r="H32" i="6"/>
  <c r="G32" i="6"/>
  <c r="F32" i="6"/>
  <c r="E32" i="6"/>
  <c r="D32" i="6"/>
  <c r="C32" i="6"/>
  <c r="J30" i="6"/>
  <c r="I30" i="6"/>
  <c r="H30" i="6"/>
  <c r="G30" i="6"/>
  <c r="F30" i="6"/>
  <c r="E30" i="6"/>
  <c r="D30" i="6"/>
  <c r="C30" i="6"/>
  <c r="J28" i="6"/>
  <c r="I28" i="6"/>
  <c r="H28" i="6"/>
  <c r="G28" i="6"/>
  <c r="F28" i="6"/>
  <c r="E28" i="6"/>
  <c r="D28" i="6"/>
  <c r="C28" i="6"/>
  <c r="J26" i="6"/>
  <c r="I26" i="6"/>
  <c r="H26" i="6"/>
  <c r="G26" i="6"/>
  <c r="F26" i="6"/>
  <c r="E26" i="6"/>
  <c r="D26" i="6"/>
  <c r="C26" i="6"/>
  <c r="J24" i="6"/>
  <c r="I24" i="6"/>
  <c r="H24" i="6"/>
  <c r="G24" i="6"/>
  <c r="F24" i="6"/>
  <c r="E24" i="6"/>
  <c r="D24" i="6"/>
  <c r="C24" i="6"/>
  <c r="J22" i="6"/>
  <c r="I22" i="6"/>
  <c r="H22" i="6"/>
  <c r="G22" i="6"/>
  <c r="F22" i="6"/>
  <c r="E22" i="6"/>
  <c r="D22" i="6"/>
  <c r="C22" i="6"/>
  <c r="J20" i="6"/>
  <c r="I20" i="6"/>
  <c r="H20" i="6"/>
  <c r="G20" i="6"/>
  <c r="F20" i="6"/>
  <c r="E20" i="6"/>
  <c r="D20" i="6"/>
  <c r="C20" i="6"/>
  <c r="J18" i="6"/>
  <c r="I18" i="6"/>
  <c r="H18" i="6"/>
  <c r="G18" i="6"/>
  <c r="F18" i="6"/>
  <c r="E18" i="6"/>
  <c r="D18" i="6"/>
  <c r="C18" i="6"/>
  <c r="J16" i="6"/>
  <c r="I16" i="6"/>
  <c r="H16" i="6"/>
  <c r="G16" i="6"/>
  <c r="F16" i="6"/>
  <c r="E16" i="6"/>
  <c r="D16" i="6"/>
  <c r="C16" i="6"/>
  <c r="J14" i="6"/>
  <c r="I14" i="6"/>
  <c r="H14" i="6"/>
  <c r="G14" i="6"/>
  <c r="F14" i="6"/>
  <c r="E14" i="6"/>
  <c r="D14" i="6"/>
  <c r="C14" i="6"/>
  <c r="J12" i="6"/>
  <c r="I12" i="6"/>
  <c r="H12" i="6"/>
  <c r="G12" i="6"/>
  <c r="F12" i="6"/>
  <c r="E12" i="6"/>
  <c r="D12" i="6"/>
  <c r="C12" i="6"/>
  <c r="J10" i="6"/>
  <c r="I10" i="6"/>
  <c r="H10" i="6"/>
  <c r="G10" i="6"/>
  <c r="F10" i="6"/>
  <c r="E10" i="6"/>
  <c r="D10" i="6"/>
  <c r="C10" i="6"/>
  <c r="C8" i="6"/>
  <c r="D8" i="6"/>
  <c r="E8" i="6"/>
  <c r="F8" i="6"/>
  <c r="G8" i="6"/>
  <c r="H8" i="6"/>
  <c r="I8" i="6"/>
  <c r="J8" i="6"/>
  <c r="D6" i="6"/>
  <c r="E6" i="6"/>
  <c r="F6" i="6"/>
  <c r="G6" i="6"/>
  <c r="H6" i="6"/>
  <c r="I6" i="6"/>
  <c r="J6" i="6"/>
  <c r="C6" i="6"/>
  <c r="I69" i="13"/>
  <c r="G69" i="13"/>
  <c r="E69" i="13"/>
  <c r="C69" i="13"/>
  <c r="I63" i="13"/>
  <c r="G63" i="13"/>
  <c r="E63" i="13"/>
  <c r="C54" i="13"/>
  <c r="BA12" i="13"/>
  <c r="AN70" i="13"/>
  <c r="AP70" i="13" s="1"/>
  <c r="AI70" i="13"/>
  <c r="AN69" i="13"/>
  <c r="AP69" i="13" s="1"/>
  <c r="AI69" i="13"/>
  <c r="AN68" i="13"/>
  <c r="AP68" i="13" s="1"/>
  <c r="AI68" i="13"/>
  <c r="AN67" i="13"/>
  <c r="AP67" i="13" s="1"/>
  <c r="AI67" i="13"/>
  <c r="AN66" i="13"/>
  <c r="AP66" i="13" s="1"/>
  <c r="AI66" i="13"/>
  <c r="AN65" i="13"/>
  <c r="AP65" i="13" s="1"/>
  <c r="AI65" i="13"/>
  <c r="AN64" i="13"/>
  <c r="AP64" i="13" s="1"/>
  <c r="AI64" i="13"/>
  <c r="AN63" i="13"/>
  <c r="AP63" i="13" s="1"/>
  <c r="AI63" i="13"/>
  <c r="AN62" i="13"/>
  <c r="AP62" i="13" s="1"/>
  <c r="AI62" i="13"/>
  <c r="AN61" i="13"/>
  <c r="AP61" i="13" s="1"/>
  <c r="AI61" i="13"/>
  <c r="AN60" i="13"/>
  <c r="AP60" i="13" s="1"/>
  <c r="AI60" i="13"/>
  <c r="AN59" i="13"/>
  <c r="AP59" i="13" s="1"/>
  <c r="AI59" i="13"/>
  <c r="AN58" i="13"/>
  <c r="AP58" i="13" s="1"/>
  <c r="AI58" i="13"/>
  <c r="AN57" i="13"/>
  <c r="AP57" i="13" s="1"/>
  <c r="AI57" i="13"/>
  <c r="AN56" i="13"/>
  <c r="AP56" i="13" s="1"/>
  <c r="AI56" i="13"/>
  <c r="AN55" i="13"/>
  <c r="AP55" i="13" s="1"/>
  <c r="AI55" i="13"/>
  <c r="C55" i="13"/>
  <c r="AN54" i="13"/>
  <c r="AP54" i="13" s="1"/>
  <c r="AI54" i="13"/>
  <c r="K54" i="13"/>
  <c r="G54" i="13"/>
  <c r="E54" i="13"/>
  <c r="AN53" i="13"/>
  <c r="AP53" i="13" s="1"/>
  <c r="AI53" i="13"/>
  <c r="AN52" i="13"/>
  <c r="AP52" i="13" s="1"/>
  <c r="AI52" i="13"/>
  <c r="AN51" i="13"/>
  <c r="AP51" i="13" s="1"/>
  <c r="AI51" i="13"/>
  <c r="AN50" i="13"/>
  <c r="AP50" i="13" s="1"/>
  <c r="AI50" i="13"/>
  <c r="AN49" i="13"/>
  <c r="AP49" i="13" s="1"/>
  <c r="AI49" i="13"/>
  <c r="C49" i="13"/>
  <c r="AN48" i="13"/>
  <c r="AP48" i="13" s="1"/>
  <c r="AI48" i="13"/>
  <c r="K48" i="13"/>
  <c r="G48" i="13"/>
  <c r="E48" i="13"/>
  <c r="C48" i="13"/>
  <c r="AN47" i="13"/>
  <c r="AP47" i="13" s="1"/>
  <c r="AI47" i="13"/>
  <c r="AN46" i="13"/>
  <c r="AP46" i="13" s="1"/>
  <c r="AI46" i="13"/>
  <c r="AN45" i="13"/>
  <c r="AP45" i="13" s="1"/>
  <c r="AI45" i="13"/>
  <c r="AN44" i="13"/>
  <c r="AP44" i="13" s="1"/>
  <c r="AI44" i="13"/>
  <c r="AN43" i="13"/>
  <c r="AP43" i="13" s="1"/>
  <c r="AI43" i="13"/>
  <c r="AN42" i="13"/>
  <c r="AP42" i="13" s="1"/>
  <c r="AI42" i="13"/>
  <c r="AN41" i="13"/>
  <c r="AP41" i="13" s="1"/>
  <c r="AI41" i="13"/>
  <c r="AN40" i="13"/>
  <c r="AP40" i="13" s="1"/>
  <c r="AI40" i="13"/>
  <c r="AC43" i="13"/>
  <c r="AB43" i="13"/>
  <c r="V43" i="13"/>
  <c r="AN39" i="13"/>
  <c r="AP39" i="13" s="1"/>
  <c r="AI39" i="13"/>
  <c r="AC42" i="13"/>
  <c r="AB42" i="13"/>
  <c r="V42" i="13"/>
  <c r="AN38" i="13"/>
  <c r="AP38" i="13" s="1"/>
  <c r="AI38" i="13"/>
  <c r="AC41" i="13"/>
  <c r="AB41" i="13"/>
  <c r="V41" i="13"/>
  <c r="AN37" i="13"/>
  <c r="AP37" i="13" s="1"/>
  <c r="AI37" i="13"/>
  <c r="AC40" i="13"/>
  <c r="AB40" i="13"/>
  <c r="V40" i="13"/>
  <c r="AN36" i="13"/>
  <c r="AP36" i="13" s="1"/>
  <c r="AI36" i="13"/>
  <c r="AC39" i="13"/>
  <c r="AB39" i="13"/>
  <c r="V39" i="13"/>
  <c r="AN35" i="13"/>
  <c r="AP35" i="13" s="1"/>
  <c r="AI35" i="13"/>
  <c r="AC38" i="13"/>
  <c r="AB38" i="13"/>
  <c r="V38" i="13"/>
  <c r="AN34" i="13"/>
  <c r="AP34" i="13" s="1"/>
  <c r="AI34" i="13"/>
  <c r="AC37" i="13"/>
  <c r="AB37" i="13"/>
  <c r="V37" i="13"/>
  <c r="AN33" i="13"/>
  <c r="AP33" i="13" s="1"/>
  <c r="AI33" i="13"/>
  <c r="AN32" i="13"/>
  <c r="AP32" i="13" s="1"/>
  <c r="AI32" i="13"/>
  <c r="AC36" i="13"/>
  <c r="AB36" i="13"/>
  <c r="V36" i="13"/>
  <c r="AN31" i="13"/>
  <c r="AP31" i="13" s="1"/>
  <c r="AI31" i="13"/>
  <c r="AC35" i="13"/>
  <c r="AB35" i="13"/>
  <c r="V35" i="13"/>
  <c r="AN30" i="13"/>
  <c r="AP30" i="13" s="1"/>
  <c r="AI30" i="13"/>
  <c r="AC34" i="13"/>
  <c r="AB34" i="13"/>
  <c r="V34" i="13"/>
  <c r="AN29" i="13"/>
  <c r="AP29" i="13" s="1"/>
  <c r="AI29" i="13"/>
  <c r="AC33" i="13"/>
  <c r="AB33" i="13"/>
  <c r="V33" i="13"/>
  <c r="BA28" i="13"/>
  <c r="AN28" i="13"/>
  <c r="AP28" i="13" s="1"/>
  <c r="AI28" i="13"/>
  <c r="AC32" i="13"/>
  <c r="AB32" i="13"/>
  <c r="V32" i="13"/>
  <c r="BA27" i="13"/>
  <c r="AN27" i="13"/>
  <c r="AP27" i="13" s="1"/>
  <c r="AI27" i="13"/>
  <c r="AC31" i="13"/>
  <c r="AB31" i="13"/>
  <c r="V31" i="13"/>
  <c r="BA26" i="13"/>
  <c r="AN26" i="13"/>
  <c r="AP26" i="13" s="1"/>
  <c r="AI26" i="13"/>
  <c r="AC30" i="13"/>
  <c r="AB30" i="13"/>
  <c r="V30" i="13"/>
  <c r="BA25" i="13"/>
  <c r="AN25" i="13"/>
  <c r="AP25" i="13" s="1"/>
  <c r="AI25" i="13"/>
  <c r="AC29" i="13"/>
  <c r="AB29" i="13"/>
  <c r="V29" i="13"/>
  <c r="BA24" i="13"/>
  <c r="AN24" i="13"/>
  <c r="AP24" i="13" s="1"/>
  <c r="AI24" i="13"/>
  <c r="AC28" i="13"/>
  <c r="AB28" i="13"/>
  <c r="V28" i="13"/>
  <c r="BA23" i="13"/>
  <c r="AN23" i="13"/>
  <c r="AP23" i="13" s="1"/>
  <c r="AI23" i="13"/>
  <c r="AC27" i="13"/>
  <c r="AB27" i="13"/>
  <c r="V27" i="13"/>
  <c r="BA22" i="13"/>
  <c r="AN22" i="13"/>
  <c r="AP22" i="13" s="1"/>
  <c r="AI22" i="13"/>
  <c r="BA21" i="13"/>
  <c r="AN21" i="13"/>
  <c r="AP21" i="13" s="1"/>
  <c r="AI21" i="13"/>
  <c r="AC26" i="13"/>
  <c r="AB26" i="13"/>
  <c r="V26" i="13"/>
  <c r="BA20" i="13"/>
  <c r="AN20" i="13"/>
  <c r="AP20" i="13" s="1"/>
  <c r="AI20" i="13"/>
  <c r="AC25" i="13"/>
  <c r="AB25" i="13"/>
  <c r="V25" i="13"/>
  <c r="BA19" i="13"/>
  <c r="AN19" i="13"/>
  <c r="AP19" i="13" s="1"/>
  <c r="AI19" i="13"/>
  <c r="AC24" i="13"/>
  <c r="AB24" i="13"/>
  <c r="V24" i="13"/>
  <c r="BA18" i="13"/>
  <c r="AN18" i="13"/>
  <c r="AP18" i="13" s="1"/>
  <c r="AI18" i="13"/>
  <c r="AC23" i="13"/>
  <c r="AB23" i="13"/>
  <c r="V23" i="13"/>
  <c r="F18" i="13"/>
  <c r="BA17" i="13"/>
  <c r="AN17" i="13"/>
  <c r="AI17" i="13"/>
  <c r="AC22" i="13"/>
  <c r="AB22" i="13"/>
  <c r="V22" i="13"/>
  <c r="BA16" i="13"/>
  <c r="AN16" i="13"/>
  <c r="AP16" i="13" s="1"/>
  <c r="AI16" i="13"/>
  <c r="AC21" i="13"/>
  <c r="AB21" i="13"/>
  <c r="V21" i="13"/>
  <c r="BA15" i="13"/>
  <c r="AN15" i="13"/>
  <c r="AP15" i="13" s="1"/>
  <c r="M48" i="13" s="1"/>
  <c r="AI15" i="13"/>
  <c r="AC20" i="13"/>
  <c r="M63" i="13" s="1"/>
  <c r="AB20" i="13"/>
  <c r="K63" i="13" s="1"/>
  <c r="V20" i="13"/>
  <c r="BA14" i="13"/>
  <c r="L39" i="13" s="1"/>
  <c r="AN14" i="13"/>
  <c r="AI14" i="13"/>
  <c r="AC19" i="13"/>
  <c r="AB19" i="13"/>
  <c r="V19" i="13"/>
  <c r="BA13" i="13"/>
  <c r="AN13" i="13"/>
  <c r="AP13" i="13" s="1"/>
  <c r="AI13" i="13"/>
  <c r="AC18" i="13"/>
  <c r="M69" i="13" s="1"/>
  <c r="AB18" i="13"/>
  <c r="K69" i="13" s="1"/>
  <c r="V18" i="13"/>
  <c r="AN12" i="13"/>
  <c r="AP12" i="13" s="1"/>
  <c r="AI12" i="13"/>
  <c r="AC17" i="13"/>
  <c r="AB17" i="13"/>
  <c r="V17" i="13"/>
  <c r="AN11" i="13"/>
  <c r="AP11" i="13" s="1"/>
  <c r="AI11" i="13"/>
  <c r="AC16" i="13"/>
  <c r="AB16" i="13"/>
  <c r="V16" i="13"/>
  <c r="Q9" i="13"/>
  <c r="I26" i="16"/>
  <c r="I22" i="16"/>
  <c r="Q11" i="13"/>
  <c r="I23" i="16"/>
  <c r="I27" i="16"/>
  <c r="Q12" i="16"/>
  <c r="Q10" i="13"/>
  <c r="Q11" i="16"/>
  <c r="Q9" i="16"/>
  <c r="I23" i="13"/>
  <c r="G15" i="16" l="1"/>
  <c r="H33" i="16"/>
  <c r="AP15" i="16"/>
  <c r="M48" i="16" s="1"/>
  <c r="I54" i="16"/>
  <c r="BA29" i="13"/>
  <c r="I54" i="13"/>
  <c r="I48" i="13"/>
  <c r="AP17" i="13"/>
  <c r="AP14" i="13"/>
  <c r="M54" i="13" s="1"/>
  <c r="Q12" i="13"/>
  <c r="I27" i="13"/>
  <c r="Q10" i="16"/>
  <c r="G14" i="16" l="1"/>
  <c r="L19" i="16"/>
  <c r="Q19" i="16" s="1"/>
  <c r="L15" i="16"/>
  <c r="G14" i="13"/>
  <c r="G15" i="13"/>
  <c r="L18" i="13" l="1"/>
  <c r="F27" i="16"/>
  <c r="Q27" i="16" s="1"/>
  <c r="F23" i="16"/>
  <c r="Q23" i="16" s="1"/>
  <c r="L14" i="16"/>
  <c r="L18" i="16"/>
  <c r="Q18" i="16" s="1"/>
  <c r="L14" i="13"/>
  <c r="L19" i="13"/>
  <c r="L15" i="13"/>
  <c r="O19" i="13" l="1"/>
  <c r="O18" i="13"/>
  <c r="F26" i="16"/>
  <c r="Q26" i="16" s="1"/>
  <c r="F22" i="16"/>
  <c r="Q22" i="16" s="1"/>
  <c r="P64" i="16"/>
  <c r="P49" i="16"/>
  <c r="O34" i="16"/>
  <c r="P55" i="16"/>
  <c r="O40" i="16"/>
  <c r="P70" i="16"/>
  <c r="F23" i="13" l="1"/>
  <c r="Q23" i="13" s="1"/>
  <c r="P64" i="13" s="1"/>
  <c r="F27" i="13"/>
  <c r="Q27" i="13" s="1"/>
  <c r="P70" i="13" s="1"/>
  <c r="F22" i="13"/>
  <c r="F26" i="13"/>
  <c r="Q26" i="13" s="1"/>
  <c r="AF15" i="13" s="1"/>
  <c r="AG15" i="13" s="1"/>
  <c r="AQ66" i="16"/>
  <c r="AR66" i="16" s="1"/>
  <c r="AQ57" i="16"/>
  <c r="AR57" i="16" s="1"/>
  <c r="P48" i="16"/>
  <c r="S48" i="16" s="1"/>
  <c r="AQ45" i="16"/>
  <c r="AR45" i="16" s="1"/>
  <c r="AQ40" i="16"/>
  <c r="AR40" i="16" s="1"/>
  <c r="AQ36" i="16"/>
  <c r="AR36" i="16" s="1"/>
  <c r="AQ32" i="16"/>
  <c r="AR32" i="16" s="1"/>
  <c r="AQ29" i="16"/>
  <c r="AR29" i="16" s="1"/>
  <c r="BB24" i="16"/>
  <c r="BC24" i="16" s="1"/>
  <c r="AQ23" i="16"/>
  <c r="AR23" i="16" s="1"/>
  <c r="BB17" i="16"/>
  <c r="BC17" i="16" s="1"/>
  <c r="AQ16" i="16"/>
  <c r="AR16" i="16" s="1"/>
  <c r="BB12" i="16"/>
  <c r="BC12" i="16" s="1"/>
  <c r="AQ67" i="16"/>
  <c r="AR67" i="16" s="1"/>
  <c r="AQ58" i="16"/>
  <c r="AR58" i="16" s="1"/>
  <c r="AQ46" i="16"/>
  <c r="AR46" i="16" s="1"/>
  <c r="AD41" i="16"/>
  <c r="AE41" i="16" s="1"/>
  <c r="AD37" i="16"/>
  <c r="AE37" i="16" s="1"/>
  <c r="BB27" i="16"/>
  <c r="BC27" i="16" s="1"/>
  <c r="AD25" i="16"/>
  <c r="AE25" i="16" s="1"/>
  <c r="BB22" i="16"/>
  <c r="BC22" i="16" s="1"/>
  <c r="AD19" i="16"/>
  <c r="AE19" i="16" s="1"/>
  <c r="AQ49" i="16"/>
  <c r="AR49" i="16" s="1"/>
  <c r="AQ47" i="16"/>
  <c r="AR47" i="16" s="1"/>
  <c r="AQ41" i="16"/>
  <c r="AR41" i="16" s="1"/>
  <c r="AQ37" i="16"/>
  <c r="AR37" i="16" s="1"/>
  <c r="AQ68" i="16"/>
  <c r="AR68" i="16" s="1"/>
  <c r="AQ59" i="16"/>
  <c r="AR59" i="16" s="1"/>
  <c r="AQ70" i="16"/>
  <c r="AR70" i="16" s="1"/>
  <c r="AQ69" i="16"/>
  <c r="AR69" i="16" s="1"/>
  <c r="P63" i="16"/>
  <c r="S63" i="16" s="1"/>
  <c r="AQ60" i="16"/>
  <c r="AR60" i="16" s="1"/>
  <c r="AQ50" i="16"/>
  <c r="AR50" i="16" s="1"/>
  <c r="AQ48" i="16"/>
  <c r="AR48" i="16" s="1"/>
  <c r="AD42" i="16"/>
  <c r="AE42" i="16" s="1"/>
  <c r="AD38" i="16"/>
  <c r="AE38" i="16" s="1"/>
  <c r="AD34" i="16"/>
  <c r="AE34" i="16" s="1"/>
  <c r="AQ33" i="16"/>
  <c r="AR33" i="16" s="1"/>
  <c r="AD30" i="16"/>
  <c r="AE30" i="16" s="1"/>
  <c r="AQ28" i="16"/>
  <c r="AR28" i="16" s="1"/>
  <c r="AD26" i="16"/>
  <c r="AE26" i="16" s="1"/>
  <c r="BB23" i="16"/>
  <c r="BC23" i="16" s="1"/>
  <c r="AD21" i="16"/>
  <c r="AE21" i="16" s="1"/>
  <c r="BB16" i="16"/>
  <c r="BC16" i="16" s="1"/>
  <c r="AQ15" i="16"/>
  <c r="AR15" i="16" s="1"/>
  <c r="AQ13" i="16"/>
  <c r="AR13" i="16" s="1"/>
  <c r="AQ11" i="16"/>
  <c r="AR11" i="16" s="1"/>
  <c r="AQ61" i="16"/>
  <c r="AR61" i="16" s="1"/>
  <c r="AQ51" i="16"/>
  <c r="AR51" i="16" s="1"/>
  <c r="AQ42" i="16"/>
  <c r="AR42" i="16" s="1"/>
  <c r="AQ62" i="16"/>
  <c r="AR62" i="16" s="1"/>
  <c r="AQ52" i="16"/>
  <c r="AR52" i="16" s="1"/>
  <c r="AD43" i="16"/>
  <c r="AE43" i="16" s="1"/>
  <c r="AD35" i="16"/>
  <c r="AE35" i="16" s="1"/>
  <c r="AD31" i="16"/>
  <c r="AE31" i="16" s="1"/>
  <c r="AD27" i="16"/>
  <c r="AE27" i="16" s="1"/>
  <c r="BB25" i="16"/>
  <c r="BC25" i="16" s="1"/>
  <c r="AQ24" i="16"/>
  <c r="AR24" i="16" s="1"/>
  <c r="AD22" i="16"/>
  <c r="AE22" i="16" s="1"/>
  <c r="BB19" i="16"/>
  <c r="BC19" i="16" s="1"/>
  <c r="AQ17" i="16"/>
  <c r="AR17" i="16" s="1"/>
  <c r="AQ64" i="16"/>
  <c r="AR64" i="16" s="1"/>
  <c r="AQ63" i="16"/>
  <c r="AR63" i="16" s="1"/>
  <c r="AQ55" i="16"/>
  <c r="AR55" i="16" s="1"/>
  <c r="AQ53" i="16"/>
  <c r="AR53" i="16" s="1"/>
  <c r="AQ43" i="16"/>
  <c r="AR43" i="16" s="1"/>
  <c r="AD39" i="16"/>
  <c r="AE39" i="16" s="1"/>
  <c r="AQ35" i="16"/>
  <c r="AR35" i="16" s="1"/>
  <c r="AQ31" i="16"/>
  <c r="AR31" i="16" s="1"/>
  <c r="BB28" i="16"/>
  <c r="BC28" i="16" s="1"/>
  <c r="AQ27" i="16"/>
  <c r="AR27" i="16" s="1"/>
  <c r="AQ22" i="16"/>
  <c r="AR22" i="16" s="1"/>
  <c r="AD20" i="16"/>
  <c r="AE20" i="16" s="1"/>
  <c r="AD18" i="16"/>
  <c r="AE18" i="16" s="1"/>
  <c r="BB15" i="16"/>
  <c r="BC15" i="16" s="1"/>
  <c r="AD14" i="16"/>
  <c r="AE14" i="16" s="1"/>
  <c r="BB13" i="16"/>
  <c r="BC13" i="16" s="1"/>
  <c r="AQ65" i="16"/>
  <c r="AR65" i="16" s="1"/>
  <c r="AQ56" i="16"/>
  <c r="AR56" i="16" s="1"/>
  <c r="AQ54" i="16"/>
  <c r="AR54" i="16" s="1"/>
  <c r="AQ44" i="16"/>
  <c r="AR44" i="16" s="1"/>
  <c r="AD40" i="16"/>
  <c r="AE40" i="16" s="1"/>
  <c r="AQ39" i="16"/>
  <c r="AR39" i="16" s="1"/>
  <c r="AD36" i="16"/>
  <c r="AE36" i="16" s="1"/>
  <c r="O33" i="16"/>
  <c r="S33" i="16" s="1"/>
  <c r="AD32" i="16"/>
  <c r="AE32" i="16" s="1"/>
  <c r="AD29" i="16"/>
  <c r="AE29" i="16" s="1"/>
  <c r="BB26" i="16"/>
  <c r="BC26" i="16" s="1"/>
  <c r="AD23" i="16"/>
  <c r="AE23" i="16" s="1"/>
  <c r="BB21" i="16"/>
  <c r="BC21" i="16" s="1"/>
  <c r="AQ20" i="16"/>
  <c r="AR20" i="16" s="1"/>
  <c r="AQ18" i="16"/>
  <c r="AR18" i="16" s="1"/>
  <c r="AD16" i="16"/>
  <c r="AE16" i="16" s="1"/>
  <c r="AQ14" i="16"/>
  <c r="AR14" i="16" s="1"/>
  <c r="AQ25" i="16"/>
  <c r="AR25" i="16" s="1"/>
  <c r="AD12" i="16"/>
  <c r="AE12" i="16" s="1"/>
  <c r="AQ38" i="16"/>
  <c r="AR38" i="16" s="1"/>
  <c r="BB18" i="16"/>
  <c r="BC18" i="16" s="1"/>
  <c r="BB14" i="16"/>
  <c r="BC14" i="16" s="1"/>
  <c r="AD13" i="16"/>
  <c r="AE13" i="16" s="1"/>
  <c r="AQ34" i="16"/>
  <c r="AR34" i="16" s="1"/>
  <c r="AD28" i="16"/>
  <c r="AE28" i="16" s="1"/>
  <c r="AD24" i="16"/>
  <c r="AE24" i="16" s="1"/>
  <c r="AQ19" i="16"/>
  <c r="AR19" i="16" s="1"/>
  <c r="AD17" i="16"/>
  <c r="AE17" i="16" s="1"/>
  <c r="AQ12" i="16"/>
  <c r="AR12" i="16" s="1"/>
  <c r="BB29" i="16"/>
  <c r="BC29" i="16" s="1"/>
  <c r="AQ26" i="16"/>
  <c r="AR26" i="16" s="1"/>
  <c r="AD15" i="16"/>
  <c r="AE15" i="16" s="1"/>
  <c r="AD33" i="16"/>
  <c r="AE33" i="16" s="1"/>
  <c r="AQ30" i="16"/>
  <c r="AR30" i="16" s="1"/>
  <c r="AQ21" i="16"/>
  <c r="AR21" i="16" s="1"/>
  <c r="BB20" i="16"/>
  <c r="BC20" i="16" s="1"/>
  <c r="AD11" i="16"/>
  <c r="AE11" i="16" s="1"/>
  <c r="P69" i="16"/>
  <c r="S69" i="16" s="1"/>
  <c r="AS68" i="16"/>
  <c r="AT68" i="16" s="1"/>
  <c r="AS59" i="16"/>
  <c r="AT59" i="16" s="1"/>
  <c r="AS49" i="16"/>
  <c r="AT49" i="16" s="1"/>
  <c r="AS47" i="16"/>
  <c r="AT47" i="16" s="1"/>
  <c r="AS41" i="16"/>
  <c r="AT41" i="16" s="1"/>
  <c r="AS37" i="16"/>
  <c r="AT37" i="16" s="1"/>
  <c r="AF33" i="16"/>
  <c r="AG33" i="16" s="1"/>
  <c r="BD29" i="16"/>
  <c r="BE29" i="16" s="1"/>
  <c r="AF28" i="16"/>
  <c r="AG28" i="16" s="1"/>
  <c r="AS25" i="16"/>
  <c r="AT25" i="16" s="1"/>
  <c r="BD20" i="16"/>
  <c r="BE20" i="16" s="1"/>
  <c r="AS19" i="16"/>
  <c r="AT19" i="16" s="1"/>
  <c r="BD18" i="16"/>
  <c r="BE18" i="16" s="1"/>
  <c r="AF15" i="16"/>
  <c r="AG15" i="16" s="1"/>
  <c r="BD14" i="16"/>
  <c r="BE14" i="16" s="1"/>
  <c r="AF13" i="16"/>
  <c r="AG13" i="16" s="1"/>
  <c r="AF11" i="16"/>
  <c r="AG11" i="16" s="1"/>
  <c r="AS70" i="16"/>
  <c r="AT70" i="16" s="1"/>
  <c r="AS69" i="16"/>
  <c r="AT69" i="16" s="1"/>
  <c r="AS60" i="16"/>
  <c r="AT60" i="16" s="1"/>
  <c r="AS50" i="16"/>
  <c r="AT50" i="16" s="1"/>
  <c r="AS48" i="16"/>
  <c r="AT48" i="16" s="1"/>
  <c r="AF42" i="16"/>
  <c r="AG42" i="16" s="1"/>
  <c r="AF38" i="16"/>
  <c r="AG38" i="16" s="1"/>
  <c r="AF34" i="16"/>
  <c r="AG34" i="16" s="1"/>
  <c r="AS33" i="16"/>
  <c r="AT33" i="16" s="1"/>
  <c r="AF30" i="16"/>
  <c r="AG30" i="16" s="1"/>
  <c r="AS28" i="16"/>
  <c r="AT28" i="16" s="1"/>
  <c r="AF26" i="16"/>
  <c r="AG26" i="16" s="1"/>
  <c r="BD23" i="16"/>
  <c r="BE23" i="16" s="1"/>
  <c r="AF21" i="16"/>
  <c r="AG21" i="16" s="1"/>
  <c r="BD16" i="16"/>
  <c r="BE16" i="16" s="1"/>
  <c r="AS15" i="16"/>
  <c r="AT15" i="16" s="1"/>
  <c r="AS13" i="16"/>
  <c r="AT13" i="16" s="1"/>
  <c r="AS11" i="16"/>
  <c r="AT11" i="16" s="1"/>
  <c r="AS51" i="16"/>
  <c r="AT51" i="16" s="1"/>
  <c r="AS42" i="16"/>
  <c r="AT42" i="16" s="1"/>
  <c r="AS38" i="16"/>
  <c r="AT38" i="16" s="1"/>
  <c r="AS61" i="16"/>
  <c r="AT61" i="16" s="1"/>
  <c r="AS62" i="16"/>
  <c r="AT62" i="16" s="1"/>
  <c r="AS52" i="16"/>
  <c r="AT52" i="16" s="1"/>
  <c r="AF43" i="16"/>
  <c r="AG43" i="16" s="1"/>
  <c r="O39" i="16"/>
  <c r="S39" i="16" s="1"/>
  <c r="AF35" i="16"/>
  <c r="AG35" i="16" s="1"/>
  <c r="AF31" i="16"/>
  <c r="AG31" i="16" s="1"/>
  <c r="AF27" i="16"/>
  <c r="AG27" i="16" s="1"/>
  <c r="BD25" i="16"/>
  <c r="BE25" i="16" s="1"/>
  <c r="AS24" i="16"/>
  <c r="AT24" i="16" s="1"/>
  <c r="AF22" i="16"/>
  <c r="AG22" i="16" s="1"/>
  <c r="BD19" i="16"/>
  <c r="BE19" i="16" s="1"/>
  <c r="AS17" i="16"/>
  <c r="AT17" i="16" s="1"/>
  <c r="AS12" i="16"/>
  <c r="AT12" i="16" s="1"/>
  <c r="AS64" i="16"/>
  <c r="AT64" i="16" s="1"/>
  <c r="AS63" i="16"/>
  <c r="AT63" i="16" s="1"/>
  <c r="AS55" i="16"/>
  <c r="AT55" i="16" s="1"/>
  <c r="P54" i="16"/>
  <c r="S54" i="16" s="1"/>
  <c r="AS53" i="16"/>
  <c r="AT53" i="16" s="1"/>
  <c r="AS43" i="16"/>
  <c r="AT43" i="16" s="1"/>
  <c r="AS65" i="16"/>
  <c r="AT65" i="16" s="1"/>
  <c r="AS56" i="16"/>
  <c r="AT56" i="16" s="1"/>
  <c r="AS54" i="16"/>
  <c r="AT54" i="16" s="1"/>
  <c r="AS44" i="16"/>
  <c r="AT44" i="16" s="1"/>
  <c r="AF40" i="16"/>
  <c r="AG40" i="16" s="1"/>
  <c r="AS39" i="16"/>
  <c r="AT39" i="16" s="1"/>
  <c r="AF36" i="16"/>
  <c r="AG36" i="16" s="1"/>
  <c r="AF32" i="16"/>
  <c r="AG32" i="16" s="1"/>
  <c r="AF29" i="16"/>
  <c r="AG29" i="16" s="1"/>
  <c r="BD26" i="16"/>
  <c r="BE26" i="16" s="1"/>
  <c r="AF23" i="16"/>
  <c r="AG23" i="16" s="1"/>
  <c r="BD21" i="16"/>
  <c r="BE21" i="16" s="1"/>
  <c r="AS20" i="16"/>
  <c r="AT20" i="16" s="1"/>
  <c r="AS18" i="16"/>
  <c r="AT18" i="16" s="1"/>
  <c r="AF16" i="16"/>
  <c r="AG16" i="16" s="1"/>
  <c r="AS66" i="16"/>
  <c r="AT66" i="16" s="1"/>
  <c r="AS57" i="16"/>
  <c r="AT57" i="16" s="1"/>
  <c r="AS45" i="16"/>
  <c r="AT45" i="16" s="1"/>
  <c r="AS40" i="16"/>
  <c r="AT40" i="16" s="1"/>
  <c r="AS36" i="16"/>
  <c r="AT36" i="16" s="1"/>
  <c r="AS32" i="16"/>
  <c r="AT32" i="16" s="1"/>
  <c r="AS29" i="16"/>
  <c r="AT29" i="16" s="1"/>
  <c r="BD24" i="16"/>
  <c r="BE24" i="16" s="1"/>
  <c r="AS23" i="16"/>
  <c r="AT23" i="16" s="1"/>
  <c r="BD17" i="16"/>
  <c r="BE17" i="16" s="1"/>
  <c r="AS16" i="16"/>
  <c r="AT16" i="16" s="1"/>
  <c r="BD12" i="16"/>
  <c r="BE12" i="16" s="1"/>
  <c r="AS67" i="16"/>
  <c r="AT67" i="16" s="1"/>
  <c r="AS58" i="16"/>
  <c r="AT58" i="16" s="1"/>
  <c r="AS46" i="16"/>
  <c r="AT46" i="16" s="1"/>
  <c r="AF41" i="16"/>
  <c r="AG41" i="16" s="1"/>
  <c r="AF37" i="16"/>
  <c r="AG37" i="16" s="1"/>
  <c r="BD27" i="16"/>
  <c r="BE27" i="16" s="1"/>
  <c r="AF25" i="16"/>
  <c r="AG25" i="16" s="1"/>
  <c r="BD22" i="16"/>
  <c r="BE22" i="16" s="1"/>
  <c r="AF19" i="16"/>
  <c r="AG19" i="16" s="1"/>
  <c r="AF39" i="16"/>
  <c r="AG39" i="16" s="1"/>
  <c r="AF18" i="16"/>
  <c r="AG18" i="16" s="1"/>
  <c r="BD15" i="16"/>
  <c r="BE15" i="16" s="1"/>
  <c r="AS27" i="16"/>
  <c r="AT27" i="16" s="1"/>
  <c r="AF14" i="16"/>
  <c r="AG14" i="16" s="1"/>
  <c r="AS35" i="16"/>
  <c r="AT35" i="16" s="1"/>
  <c r="AS22" i="16"/>
  <c r="AT22" i="16" s="1"/>
  <c r="AS26" i="16"/>
  <c r="AT26" i="16" s="1"/>
  <c r="AF20" i="16"/>
  <c r="AG20" i="16" s="1"/>
  <c r="AS14" i="16"/>
  <c r="AT14" i="16" s="1"/>
  <c r="AS34" i="16"/>
  <c r="AT34" i="16" s="1"/>
  <c r="AF24" i="16"/>
  <c r="AG24" i="16" s="1"/>
  <c r="AF17" i="16"/>
  <c r="AG17" i="16" s="1"/>
  <c r="AS31" i="16"/>
  <c r="AT31" i="16" s="1"/>
  <c r="AS30" i="16"/>
  <c r="AT30" i="16" s="1"/>
  <c r="BD28" i="16"/>
  <c r="BE28" i="16" s="1"/>
  <c r="AS21" i="16"/>
  <c r="AT21" i="16" s="1"/>
  <c r="BD13" i="16"/>
  <c r="BE13" i="16" s="1"/>
  <c r="AF12" i="16"/>
  <c r="AG12" i="16" s="1"/>
  <c r="AS15" i="13" l="1"/>
  <c r="AT15" i="13" s="1"/>
  <c r="AF11" i="13"/>
  <c r="AG11" i="13" s="1"/>
  <c r="AS14" i="13"/>
  <c r="AT14" i="13" s="1"/>
  <c r="BD16" i="13"/>
  <c r="BE16" i="13" s="1"/>
  <c r="AS61" i="13"/>
  <c r="AT61" i="13" s="1"/>
  <c r="AS20" i="13"/>
  <c r="AT20" i="13" s="1"/>
  <c r="BD21" i="13"/>
  <c r="BE21" i="13" s="1"/>
  <c r="AS40" i="13"/>
  <c r="AT40" i="13" s="1"/>
  <c r="AS64" i="13"/>
  <c r="AT64" i="13" s="1"/>
  <c r="AS53" i="13"/>
  <c r="AT53" i="13" s="1"/>
  <c r="AF39" i="13"/>
  <c r="AG39" i="13" s="1"/>
  <c r="AF38" i="13"/>
  <c r="AG38" i="13" s="1"/>
  <c r="AF32" i="13"/>
  <c r="AG32" i="13" s="1"/>
  <c r="AS33" i="13"/>
  <c r="AT33" i="13" s="1"/>
  <c r="AS49" i="13"/>
  <c r="AT49" i="13" s="1"/>
  <c r="AS17" i="13"/>
  <c r="AT17" i="13" s="1"/>
  <c r="BD18" i="13"/>
  <c r="BE18" i="13" s="1"/>
  <c r="P69" i="13"/>
  <c r="S69" i="13" s="1"/>
  <c r="Q22" i="13"/>
  <c r="AQ24" i="13" s="1"/>
  <c r="AR24" i="13" s="1"/>
  <c r="AF28" i="13"/>
  <c r="AG28" i="13" s="1"/>
  <c r="AS25" i="13"/>
  <c r="AT25" i="13" s="1"/>
  <c r="AS39" i="13"/>
  <c r="AT39" i="13" s="1"/>
  <c r="BD25" i="13"/>
  <c r="BE25" i="13" s="1"/>
  <c r="BD29" i="13"/>
  <c r="BE29" i="13" s="1"/>
  <c r="BD26" i="13"/>
  <c r="BE26" i="13" s="1"/>
  <c r="AS44" i="13"/>
  <c r="AT44" i="13" s="1"/>
  <c r="AS51" i="13"/>
  <c r="AT51" i="13" s="1"/>
  <c r="AS52" i="13"/>
  <c r="AT52" i="13" s="1"/>
  <c r="BD23" i="13"/>
  <c r="BE23" i="13" s="1"/>
  <c r="BD24" i="13"/>
  <c r="BE24" i="13" s="1"/>
  <c r="AF22" i="13"/>
  <c r="AG22" i="13" s="1"/>
  <c r="BD13" i="13"/>
  <c r="BE13" i="13" s="1"/>
  <c r="BD12" i="13"/>
  <c r="BE12" i="13" s="1"/>
  <c r="AS28" i="13"/>
  <c r="AT28" i="13" s="1"/>
  <c r="O40" i="13"/>
  <c r="AF14" i="13"/>
  <c r="AG14" i="13" s="1"/>
  <c r="AS31" i="13"/>
  <c r="AT31" i="13" s="1"/>
  <c r="AF40" i="13"/>
  <c r="AG40" i="13" s="1"/>
  <c r="BD28" i="13"/>
  <c r="BE28" i="13" s="1"/>
  <c r="AS37" i="13"/>
  <c r="AT37" i="13" s="1"/>
  <c r="AS30" i="13"/>
  <c r="AT30" i="13" s="1"/>
  <c r="AF26" i="13"/>
  <c r="AG26" i="13" s="1"/>
  <c r="AS65" i="13"/>
  <c r="AT65" i="13" s="1"/>
  <c r="AF35" i="13"/>
  <c r="AG35" i="13" s="1"/>
  <c r="AS60" i="13"/>
  <c r="AT60" i="13" s="1"/>
  <c r="AS32" i="13"/>
  <c r="AT32" i="13" s="1"/>
  <c r="AF21" i="13"/>
  <c r="AG21" i="13" s="1"/>
  <c r="BD14" i="13"/>
  <c r="BE14" i="13" s="1"/>
  <c r="AS57" i="13"/>
  <c r="AT57" i="13" s="1"/>
  <c r="AF27" i="13"/>
  <c r="AG27" i="13" s="1"/>
  <c r="AS12" i="13"/>
  <c r="AT12" i="13" s="1"/>
  <c r="BD22" i="13"/>
  <c r="BE22" i="13" s="1"/>
  <c r="AF23" i="13"/>
  <c r="AG23" i="13" s="1"/>
  <c r="AS36" i="13"/>
  <c r="AT36" i="13" s="1"/>
  <c r="P55" i="13"/>
  <c r="AS63" i="13"/>
  <c r="AT63" i="13" s="1"/>
  <c r="AF41" i="13"/>
  <c r="AG41" i="13" s="1"/>
  <c r="AF36" i="13"/>
  <c r="AG36" i="13" s="1"/>
  <c r="AS35" i="13"/>
  <c r="AT35" i="13" s="1"/>
  <c r="AS43" i="13"/>
  <c r="AT43" i="13" s="1"/>
  <c r="AS23" i="13"/>
  <c r="AT23" i="13" s="1"/>
  <c r="AF33" i="13"/>
  <c r="AG33" i="13" s="1"/>
  <c r="AS59" i="13"/>
  <c r="AT59" i="13" s="1"/>
  <c r="AS11" i="13"/>
  <c r="AT11" i="13" s="1"/>
  <c r="AS54" i="13"/>
  <c r="AT54" i="13" s="1"/>
  <c r="AS47" i="13"/>
  <c r="AT47" i="13" s="1"/>
  <c r="AS68" i="13"/>
  <c r="AT68" i="13" s="1"/>
  <c r="AF34" i="13"/>
  <c r="AG34" i="13" s="1"/>
  <c r="AF12" i="13"/>
  <c r="AG12" i="13" s="1"/>
  <c r="BD19" i="13"/>
  <c r="BE19" i="13" s="1"/>
  <c r="AS18" i="13"/>
  <c r="AT18" i="13" s="1"/>
  <c r="AF24" i="13"/>
  <c r="AG24" i="13" s="1"/>
  <c r="BD20" i="13"/>
  <c r="BE20" i="13" s="1"/>
  <c r="AF42" i="13"/>
  <c r="AG42" i="13" s="1"/>
  <c r="AS45" i="13"/>
  <c r="AT45" i="13" s="1"/>
  <c r="BD17" i="13"/>
  <c r="BE17" i="13" s="1"/>
  <c r="AS56" i="13"/>
  <c r="AT56" i="13" s="1"/>
  <c r="AF43" i="13"/>
  <c r="AG43" i="13" s="1"/>
  <c r="AS69" i="13"/>
  <c r="AT69" i="13" s="1"/>
  <c r="AS58" i="13"/>
  <c r="AT58" i="13" s="1"/>
  <c r="AS21" i="13"/>
  <c r="AT21" i="13" s="1"/>
  <c r="AS19" i="13"/>
  <c r="AT19" i="13" s="1"/>
  <c r="AS27" i="13"/>
  <c r="AT27" i="13" s="1"/>
  <c r="P54" i="13"/>
  <c r="AS22" i="13"/>
  <c r="AT22" i="13" s="1"/>
  <c r="AF18" i="13"/>
  <c r="AG18" i="13" s="1"/>
  <c r="AS42" i="13"/>
  <c r="AT42" i="13" s="1"/>
  <c r="AF17" i="13"/>
  <c r="AG17" i="13" s="1"/>
  <c r="AS46" i="13"/>
  <c r="AT46" i="13" s="1"/>
  <c r="AF16" i="13"/>
  <c r="AG16" i="13" s="1"/>
  <c r="AS16" i="13"/>
  <c r="AT16" i="13" s="1"/>
  <c r="AF29" i="13"/>
  <c r="AG29" i="13" s="1"/>
  <c r="AF13" i="13"/>
  <c r="AG13" i="13" s="1"/>
  <c r="AS41" i="13"/>
  <c r="AT41" i="13" s="1"/>
  <c r="AF31" i="13"/>
  <c r="AG31" i="13" s="1"/>
  <c r="AS34" i="13"/>
  <c r="AT34" i="13" s="1"/>
  <c r="AF20" i="13"/>
  <c r="AG20" i="13" s="1"/>
  <c r="BD27" i="13"/>
  <c r="BE27" i="13" s="1"/>
  <c r="AS26" i="13"/>
  <c r="AT26" i="13" s="1"/>
  <c r="AS48" i="13"/>
  <c r="AT48" i="13" s="1"/>
  <c r="O39" i="13"/>
  <c r="AS67" i="13"/>
  <c r="AT67" i="13" s="1"/>
  <c r="AS38" i="13"/>
  <c r="AT38" i="13" s="1"/>
  <c r="AS50" i="13"/>
  <c r="AT50" i="13" s="1"/>
  <c r="AS13" i="13"/>
  <c r="AT13" i="13" s="1"/>
  <c r="AS55" i="13"/>
  <c r="AT55" i="13" s="1"/>
  <c r="AF25" i="13"/>
  <c r="AG25" i="13" s="1"/>
  <c r="O34" i="13"/>
  <c r="AS62" i="13"/>
  <c r="AT62" i="13" s="1"/>
  <c r="P49" i="13"/>
  <c r="AF19" i="13"/>
  <c r="AG19" i="13" s="1"/>
  <c r="AS70" i="13"/>
  <c r="AT70" i="13" s="1"/>
  <c r="AS24" i="13"/>
  <c r="AT24" i="13" s="1"/>
  <c r="AF37" i="13"/>
  <c r="AG37" i="13" s="1"/>
  <c r="BD15" i="13"/>
  <c r="BE15" i="13" s="1"/>
  <c r="AF30" i="13"/>
  <c r="AG30" i="13" s="1"/>
  <c r="AS29" i="13"/>
  <c r="AT29" i="13" s="1"/>
  <c r="AS66" i="13"/>
  <c r="AT66" i="13" s="1"/>
  <c r="AQ22" i="13" l="1"/>
  <c r="AR22" i="13" s="1"/>
  <c r="AQ21" i="13"/>
  <c r="AR21" i="13" s="1"/>
  <c r="AQ11" i="13"/>
  <c r="AR11" i="13" s="1"/>
  <c r="AQ28" i="13"/>
  <c r="AR28" i="13" s="1"/>
  <c r="AQ54" i="13"/>
  <c r="AR54" i="13" s="1"/>
  <c r="AQ60" i="13"/>
  <c r="AR60" i="13" s="1"/>
  <c r="AD30" i="13"/>
  <c r="AE30" i="13" s="1"/>
  <c r="AD16" i="13"/>
  <c r="AE16" i="13" s="1"/>
  <c r="AQ53" i="13"/>
  <c r="AR53" i="13" s="1"/>
  <c r="AD17" i="13"/>
  <c r="AE17" i="13" s="1"/>
  <c r="AD20" i="13"/>
  <c r="AE20" i="13" s="1"/>
  <c r="AD33" i="13"/>
  <c r="AE33" i="13" s="1"/>
  <c r="AD19" i="13"/>
  <c r="AE19" i="13" s="1"/>
  <c r="AD35" i="13"/>
  <c r="AE35" i="13" s="1"/>
  <c r="AD18" i="13"/>
  <c r="AE18" i="13" s="1"/>
  <c r="AQ20" i="13"/>
  <c r="AR20" i="13" s="1"/>
  <c r="AQ47" i="13"/>
  <c r="AR47" i="13" s="1"/>
  <c r="AQ34" i="13"/>
  <c r="AR34" i="13" s="1"/>
  <c r="AQ25" i="13"/>
  <c r="AR25" i="13" s="1"/>
  <c r="AQ16" i="13"/>
  <c r="AR16" i="13" s="1"/>
  <c r="AQ18" i="13"/>
  <c r="AR18" i="13" s="1"/>
  <c r="AQ61" i="13"/>
  <c r="AR61" i="13" s="1"/>
  <c r="AQ33" i="13"/>
  <c r="AR33" i="13" s="1"/>
  <c r="AD15" i="13"/>
  <c r="AE15" i="13" s="1"/>
  <c r="AD29" i="13"/>
  <c r="AE29" i="13" s="1"/>
  <c r="BB20" i="13"/>
  <c r="BC20" i="13" s="1"/>
  <c r="BB15" i="13"/>
  <c r="BC15" i="13" s="1"/>
  <c r="AQ63" i="13"/>
  <c r="AR63" i="13" s="1"/>
  <c r="AQ52" i="13"/>
  <c r="AR52" i="13" s="1"/>
  <c r="BB27" i="13"/>
  <c r="BC27" i="13" s="1"/>
  <c r="AQ70" i="13"/>
  <c r="AR70" i="13" s="1"/>
  <c r="AQ14" i="13"/>
  <c r="AR14" i="13" s="1"/>
  <c r="AD34" i="13"/>
  <c r="AE34" i="13" s="1"/>
  <c r="BB25" i="13"/>
  <c r="BC25" i="13" s="1"/>
  <c r="O33" i="13"/>
  <c r="S33" i="13" s="1"/>
  <c r="AQ50" i="13"/>
  <c r="AR50" i="13" s="1"/>
  <c r="AD26" i="13"/>
  <c r="AE26" i="13" s="1"/>
  <c r="AQ32" i="13"/>
  <c r="AR32" i="13" s="1"/>
  <c r="AD24" i="13"/>
  <c r="AE24" i="13" s="1"/>
  <c r="BB21" i="13"/>
  <c r="BC21" i="13" s="1"/>
  <c r="AQ45" i="13"/>
  <c r="AR45" i="13" s="1"/>
  <c r="AQ56" i="13"/>
  <c r="AR56" i="13" s="1"/>
  <c r="AQ66" i="13"/>
  <c r="AR66" i="13" s="1"/>
  <c r="S39" i="13"/>
  <c r="AD12" i="13"/>
  <c r="AE12" i="13" s="1"/>
  <c r="BB29" i="13"/>
  <c r="BC29" i="13" s="1"/>
  <c r="BB26" i="13"/>
  <c r="BC26" i="13" s="1"/>
  <c r="AD40" i="13"/>
  <c r="AE40" i="13" s="1"/>
  <c r="AQ37" i="13"/>
  <c r="AR37" i="13" s="1"/>
  <c r="AD39" i="13"/>
  <c r="AE39" i="13" s="1"/>
  <c r="AQ17" i="13"/>
  <c r="AR17" i="13" s="1"/>
  <c r="AQ36" i="13"/>
  <c r="AR36" i="13" s="1"/>
  <c r="AQ62" i="13"/>
  <c r="AR62" i="13" s="1"/>
  <c r="AQ46" i="13"/>
  <c r="AR46" i="13" s="1"/>
  <c r="AQ29" i="13"/>
  <c r="AR29" i="13" s="1"/>
  <c r="AQ26" i="13"/>
  <c r="AR26" i="13" s="1"/>
  <c r="AQ27" i="13"/>
  <c r="AR27" i="13" s="1"/>
  <c r="AQ23" i="13"/>
  <c r="AR23" i="13" s="1"/>
  <c r="AQ48" i="13"/>
  <c r="AR48" i="13" s="1"/>
  <c r="BB12" i="13"/>
  <c r="BC12" i="13" s="1"/>
  <c r="BB16" i="13"/>
  <c r="BC16" i="13" s="1"/>
  <c r="AD21" i="13"/>
  <c r="AE21" i="13" s="1"/>
  <c r="AQ44" i="13"/>
  <c r="AR44" i="13" s="1"/>
  <c r="AQ67" i="13"/>
  <c r="AR67" i="13" s="1"/>
  <c r="AD27" i="13"/>
  <c r="AE27" i="13" s="1"/>
  <c r="BB24" i="13"/>
  <c r="BC24" i="13" s="1"/>
  <c r="BB14" i="13"/>
  <c r="BC14" i="13" s="1"/>
  <c r="AQ13" i="13"/>
  <c r="AR13" i="13" s="1"/>
  <c r="AQ15" i="13"/>
  <c r="AR15" i="13" s="1"/>
  <c r="AQ55" i="13"/>
  <c r="AR55" i="13" s="1"/>
  <c r="AD22" i="13"/>
  <c r="AE22" i="13" s="1"/>
  <c r="AQ19" i="13"/>
  <c r="AR19" i="13" s="1"/>
  <c r="AQ43" i="13"/>
  <c r="AR43" i="13" s="1"/>
  <c r="AQ41" i="13"/>
  <c r="AR41" i="13" s="1"/>
  <c r="AD11" i="13"/>
  <c r="AE11" i="13" s="1"/>
  <c r="AQ64" i="13"/>
  <c r="AR64" i="13" s="1"/>
  <c r="BB18" i="13"/>
  <c r="BC18" i="13" s="1"/>
  <c r="AD31" i="13"/>
  <c r="AE31" i="13" s="1"/>
  <c r="AQ68" i="13"/>
  <c r="AR68" i="13" s="1"/>
  <c r="AQ39" i="13"/>
  <c r="AR39" i="13" s="1"/>
  <c r="AD38" i="13"/>
  <c r="AE38" i="13" s="1"/>
  <c r="BB28" i="13"/>
  <c r="BC28" i="13" s="1"/>
  <c r="P63" i="13"/>
  <c r="S63" i="13" s="1"/>
  <c r="AD42" i="13"/>
  <c r="AE42" i="13" s="1"/>
  <c r="AQ35" i="13"/>
  <c r="AR35" i="13" s="1"/>
  <c r="AD36" i="13"/>
  <c r="AE36" i="13" s="1"/>
  <c r="AD28" i="13"/>
  <c r="AE28" i="13" s="1"/>
  <c r="AD41" i="13"/>
  <c r="AE41" i="13" s="1"/>
  <c r="AQ49" i="13"/>
  <c r="AR49" i="13" s="1"/>
  <c r="AQ58" i="13"/>
  <c r="AR58" i="13" s="1"/>
  <c r="BB17" i="13"/>
  <c r="BC17" i="13" s="1"/>
  <c r="P48" i="13"/>
  <c r="AQ30" i="13"/>
  <c r="AR30" i="13" s="1"/>
  <c r="AQ40" i="13"/>
  <c r="AR40" i="13" s="1"/>
  <c r="AQ51" i="13"/>
  <c r="AR51" i="13" s="1"/>
  <c r="BB13" i="13"/>
  <c r="BC13" i="13" s="1"/>
  <c r="AD37" i="13"/>
  <c r="AE37" i="13" s="1"/>
  <c r="AQ12" i="13"/>
  <c r="AR12" i="13" s="1"/>
  <c r="AQ59" i="13"/>
  <c r="AR59" i="13" s="1"/>
  <c r="AQ65" i="13"/>
  <c r="AR65" i="13" s="1"/>
  <c r="AQ38" i="13"/>
  <c r="AR38" i="13" s="1"/>
  <c r="BB23" i="13"/>
  <c r="BC23" i="13" s="1"/>
  <c r="AD25" i="13"/>
  <c r="AE25" i="13" s="1"/>
  <c r="BB22" i="13"/>
  <c r="BC22" i="13" s="1"/>
  <c r="AQ31" i="13"/>
  <c r="AR31" i="13" s="1"/>
  <c r="AQ42" i="13"/>
  <c r="AR42" i="13" s="1"/>
  <c r="AD14" i="13"/>
  <c r="AE14" i="13" s="1"/>
  <c r="AD43" i="13"/>
  <c r="AE43" i="13" s="1"/>
  <c r="AD13" i="13"/>
  <c r="AE13" i="13" s="1"/>
  <c r="AQ69" i="13"/>
  <c r="AR69" i="13" s="1"/>
  <c r="BB19" i="13"/>
  <c r="BC19" i="13" s="1"/>
  <c r="AD23" i="13"/>
  <c r="AE23" i="13" s="1"/>
  <c r="AQ57" i="13"/>
  <c r="AR57" i="13" s="1"/>
  <c r="AD32" i="13"/>
  <c r="AE32" i="13" s="1"/>
  <c r="S54" i="13"/>
  <c r="S48" i="13"/>
  <c r="I30" i="15"/>
  <c r="J30" i="15"/>
  <c r="I66" i="15"/>
  <c r="J6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0247</author>
  </authors>
  <commentList>
    <comment ref="I25" authorId="0" shapeId="0" xr:uid="{411E1A65-CE15-4E08-8471-F58FF10A3A5B}">
      <text>
        <r>
          <rPr>
            <b/>
            <sz val="9"/>
            <color indexed="81"/>
            <rFont val="MS P ゴシック"/>
            <family val="3"/>
            <charset val="128"/>
          </rPr>
          <t>0247:</t>
        </r>
        <r>
          <rPr>
            <sz val="9"/>
            <color indexed="81"/>
            <rFont val="MS P ゴシック"/>
            <family val="3"/>
            <charset val="128"/>
          </rPr>
          <t xml:space="preserve">
送液温度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0247</author>
  </authors>
  <commentList>
    <comment ref="I25" authorId="0" shapeId="0" xr:uid="{0D69B9D8-BA9A-4DCE-8EBB-534780686A42}">
      <text>
        <r>
          <rPr>
            <b/>
            <sz val="9"/>
            <color indexed="81"/>
            <rFont val="MS P ゴシック"/>
            <family val="3"/>
            <charset val="128"/>
          </rPr>
          <t>0247:</t>
        </r>
        <r>
          <rPr>
            <sz val="9"/>
            <color indexed="81"/>
            <rFont val="MS P ゴシック"/>
            <family val="3"/>
            <charset val="128"/>
          </rPr>
          <t xml:space="preserve">
送液温度</t>
        </r>
      </text>
    </comment>
  </commentList>
</comments>
</file>

<file path=xl/sharedStrings.xml><?xml version="1.0" encoding="utf-8"?>
<sst xmlns="http://schemas.openxmlformats.org/spreadsheetml/2006/main" count="1092" uniqueCount="205">
  <si>
    <t>温度</t>
    <rPh sb="0" eb="2">
      <t>オンド</t>
    </rPh>
    <phoneticPr fontId="1"/>
  </si>
  <si>
    <t>（℃）</t>
    <phoneticPr fontId="1"/>
  </si>
  <si>
    <t>蒸気圧</t>
    <rPh sb="0" eb="3">
      <t>ジョウキアツ</t>
    </rPh>
    <phoneticPr fontId="1"/>
  </si>
  <si>
    <t>液</t>
    <rPh sb="0" eb="1">
      <t>エキ</t>
    </rPh>
    <phoneticPr fontId="1"/>
  </si>
  <si>
    <t>蒸気</t>
    <rPh sb="0" eb="2">
      <t>ジョウキ</t>
    </rPh>
    <phoneticPr fontId="1"/>
  </si>
  <si>
    <t>(MPa)</t>
    <phoneticPr fontId="1"/>
  </si>
  <si>
    <t>比エンタルピー</t>
    <rPh sb="0" eb="1">
      <t>ヒ</t>
    </rPh>
    <phoneticPr fontId="1"/>
  </si>
  <si>
    <t>(kj/kg)</t>
    <phoneticPr fontId="1"/>
  </si>
  <si>
    <t>比エントロピー</t>
    <rPh sb="0" eb="1">
      <t>ヒ</t>
    </rPh>
    <phoneticPr fontId="1"/>
  </si>
  <si>
    <t>(kj/kgK)</t>
    <phoneticPr fontId="1"/>
  </si>
  <si>
    <t>エンタルピー差</t>
    <rPh sb="6" eb="7">
      <t>サ</t>
    </rPh>
    <phoneticPr fontId="1"/>
  </si>
  <si>
    <t>kcal/kg</t>
    <phoneticPr fontId="1"/>
  </si>
  <si>
    <t>kj/kg</t>
    <phoneticPr fontId="1"/>
  </si>
  <si>
    <t>kg/h</t>
    <phoneticPr fontId="1"/>
  </si>
  <si>
    <t>比体積</t>
    <rPh sb="0" eb="1">
      <t>ヒ</t>
    </rPh>
    <rPh sb="1" eb="3">
      <t>タイセキ</t>
    </rPh>
    <phoneticPr fontId="1"/>
  </si>
  <si>
    <t>（m³/kg)</t>
    <phoneticPr fontId="1"/>
  </si>
  <si>
    <t>管の呼称</t>
  </si>
  <si>
    <t>外径（mm）</t>
  </si>
  <si>
    <t>内径（mm）</t>
  </si>
  <si>
    <t>厚さ（mm）</t>
  </si>
  <si>
    <t>断面積</t>
  </si>
  <si>
    <t>Sch40</t>
  </si>
  <si>
    <t>6A</t>
  </si>
  <si>
    <t>1/8</t>
  </si>
  <si>
    <t>Sch10</t>
  </si>
  <si>
    <t>8A</t>
  </si>
  <si>
    <t>1/4</t>
  </si>
  <si>
    <t>10A</t>
  </si>
  <si>
    <t>3/8</t>
  </si>
  <si>
    <t>15A</t>
  </si>
  <si>
    <t>1/2</t>
  </si>
  <si>
    <t>20A</t>
  </si>
  <si>
    <t>3/4</t>
  </si>
  <si>
    <t>25A</t>
  </si>
  <si>
    <t>1</t>
  </si>
  <si>
    <t>32A</t>
  </si>
  <si>
    <t>1 1/4</t>
  </si>
  <si>
    <t>40A</t>
  </si>
  <si>
    <t>1 1/2</t>
  </si>
  <si>
    <t>50A</t>
  </si>
  <si>
    <t>2</t>
  </si>
  <si>
    <t>65A</t>
  </si>
  <si>
    <t>2 1/2</t>
  </si>
  <si>
    <t>80A</t>
  </si>
  <si>
    <t>3</t>
  </si>
  <si>
    <t>90A</t>
  </si>
  <si>
    <t>3 1/2</t>
  </si>
  <si>
    <t>100A</t>
  </si>
  <si>
    <t>4</t>
  </si>
  <si>
    <t>125A</t>
  </si>
  <si>
    <t>5</t>
  </si>
  <si>
    <t>150A</t>
  </si>
  <si>
    <t>6</t>
  </si>
  <si>
    <t>200A</t>
  </si>
  <si>
    <t>8</t>
  </si>
  <si>
    <t>250A</t>
  </si>
  <si>
    <t>10</t>
  </si>
  <si>
    <t>300A</t>
  </si>
  <si>
    <t>12</t>
  </si>
  <si>
    <t>350A</t>
  </si>
  <si>
    <t>14</t>
  </si>
  <si>
    <t>Sch20</t>
  </si>
  <si>
    <t>品番</t>
  </si>
  <si>
    <t>外径</t>
  </si>
  <si>
    <t>内径</t>
  </si>
  <si>
    <t>厚さ</t>
  </si>
  <si>
    <t>内径断面積</t>
  </si>
  <si>
    <t>(   )はｲﾝﾁｻｲｽﾞ</t>
  </si>
  <si>
    <t>（mm）</t>
  </si>
  <si>
    <t>（m2）</t>
  </si>
  <si>
    <t>6.4　( 1/4 )</t>
  </si>
  <si>
    <t>9.5　( 3/8 )</t>
  </si>
  <si>
    <t>12.7　( 1/2 )※</t>
  </si>
  <si>
    <t>15.9　( 5/8 )※</t>
  </si>
  <si>
    <t>19.1　( 3/4 )※</t>
  </si>
  <si>
    <t>22.2　( 7/8 )※</t>
  </si>
  <si>
    <t>25.4　( 1 )※</t>
  </si>
  <si>
    <t>( 1 1/8 )※</t>
  </si>
  <si>
    <t>31.8　( 1 1/4 )※</t>
  </si>
  <si>
    <t>( 1 3/8 )※</t>
  </si>
  <si>
    <t>38.1　( 1 1/2 )※</t>
  </si>
  <si>
    <t>( 1 5/8 )※</t>
  </si>
  <si>
    <t>44.5　( 1 3/4 )※</t>
  </si>
  <si>
    <t>50.8　( 2 )※</t>
  </si>
  <si>
    <t>( 2 1/8 )※</t>
  </si>
  <si>
    <t>63.5　( 2 1/2 )</t>
  </si>
  <si>
    <t>76.2　( 3 )</t>
  </si>
  <si>
    <t>部屋名</t>
    <rPh sb="0" eb="3">
      <t>ヘヤメイ</t>
    </rPh>
    <phoneticPr fontId="1"/>
  </si>
  <si>
    <t>設定温度</t>
    <rPh sb="0" eb="4">
      <t>セッテイオンド</t>
    </rPh>
    <phoneticPr fontId="1"/>
  </si>
  <si>
    <t>℃</t>
    <phoneticPr fontId="1"/>
  </si>
  <si>
    <t>冷却負荷</t>
    <rPh sb="0" eb="4">
      <t>レイキャクフカ</t>
    </rPh>
    <phoneticPr fontId="1"/>
  </si>
  <si>
    <t>kW</t>
    <phoneticPr fontId="1"/>
  </si>
  <si>
    <t>型式</t>
    <rPh sb="0" eb="2">
      <t>カタシキ</t>
    </rPh>
    <phoneticPr fontId="1"/>
  </si>
  <si>
    <t>冷凍能力</t>
    <rPh sb="0" eb="4">
      <t>レイトウノウリョク</t>
    </rPh>
    <phoneticPr fontId="1"/>
  </si>
  <si>
    <t>冷媒種類</t>
    <rPh sb="0" eb="4">
      <t>レイバイシュルイ</t>
    </rPh>
    <phoneticPr fontId="1"/>
  </si>
  <si>
    <t>蒸発温度(ET)</t>
    <rPh sb="0" eb="4">
      <t>ジョウハツオンド</t>
    </rPh>
    <phoneticPr fontId="1"/>
  </si>
  <si>
    <t>凝縮温度(CT)</t>
    <rPh sb="0" eb="4">
      <t>ギョウシュクオンド</t>
    </rPh>
    <phoneticPr fontId="1"/>
  </si>
  <si>
    <t>送液温度</t>
    <rPh sb="0" eb="4">
      <t>ソウエキオンド</t>
    </rPh>
    <phoneticPr fontId="1"/>
  </si>
  <si>
    <t>(多)</t>
    <rPh sb="1" eb="2">
      <t>オオ</t>
    </rPh>
    <phoneticPr fontId="1"/>
  </si>
  <si>
    <t>(少)</t>
    <rPh sb="1" eb="2">
      <t>スク</t>
    </rPh>
    <phoneticPr fontId="1"/>
  </si>
  <si>
    <t>比エンタルピー(h2)</t>
    <rPh sb="0" eb="1">
      <t>ヒ</t>
    </rPh>
    <phoneticPr fontId="1"/>
  </si>
  <si>
    <t>比エンタルピー(h1)</t>
    <rPh sb="0" eb="1">
      <t>ヒ</t>
    </rPh>
    <phoneticPr fontId="1"/>
  </si>
  <si>
    <t>エンタルピー差Δｈ</t>
    <rPh sb="6" eb="7">
      <t>サ</t>
    </rPh>
    <phoneticPr fontId="1"/>
  </si>
  <si>
    <t>＝</t>
    <phoneticPr fontId="1"/>
  </si>
  <si>
    <t>冷媒</t>
    <rPh sb="0" eb="2">
      <t>レイバイ</t>
    </rPh>
    <phoneticPr fontId="1"/>
  </si>
  <si>
    <t>R404</t>
    <phoneticPr fontId="1"/>
  </si>
  <si>
    <t>R410</t>
    <phoneticPr fontId="1"/>
  </si>
  <si>
    <t>R463</t>
    <phoneticPr fontId="1"/>
  </si>
  <si>
    <t>R744</t>
    <phoneticPr fontId="1"/>
  </si>
  <si>
    <t>A</t>
    <phoneticPr fontId="1"/>
  </si>
  <si>
    <t>B</t>
    <phoneticPr fontId="1"/>
  </si>
  <si>
    <t>D</t>
    <phoneticPr fontId="1"/>
  </si>
  <si>
    <t>E</t>
    <phoneticPr fontId="1"/>
  </si>
  <si>
    <t>F</t>
    <phoneticPr fontId="1"/>
  </si>
  <si>
    <t>　冷媒循環量</t>
    <rPh sb="1" eb="5">
      <t>レイバイジュンカン</t>
    </rPh>
    <rPh sb="5" eb="6">
      <t>リョウ</t>
    </rPh>
    <phoneticPr fontId="1"/>
  </si>
  <si>
    <t>×</t>
    <phoneticPr fontId="1"/>
  </si>
  <si>
    <t>÷</t>
    <phoneticPr fontId="1"/>
  </si>
  <si>
    <t>循環量(多)</t>
    <rPh sb="0" eb="2">
      <t>ジュンカン</t>
    </rPh>
    <rPh sb="2" eb="3">
      <t>リョウ</t>
    </rPh>
    <rPh sb="4" eb="5">
      <t>オオ</t>
    </rPh>
    <phoneticPr fontId="1"/>
  </si>
  <si>
    <t>循環量(少)</t>
    <rPh sb="0" eb="2">
      <t>ジュンカン</t>
    </rPh>
    <rPh sb="2" eb="3">
      <t>リョウ</t>
    </rPh>
    <rPh sb="4" eb="5">
      <t>スク</t>
    </rPh>
    <phoneticPr fontId="1"/>
  </si>
  <si>
    <t>低圧側ガス量</t>
    <rPh sb="0" eb="3">
      <t>テイアツガワ</t>
    </rPh>
    <rPh sb="5" eb="6">
      <t>リョウ</t>
    </rPh>
    <phoneticPr fontId="1"/>
  </si>
  <si>
    <t>循環量</t>
    <rPh sb="0" eb="3">
      <t>ジュンカンリョウ</t>
    </rPh>
    <phoneticPr fontId="1"/>
  </si>
  <si>
    <t>ガス比容積[m³/kg]</t>
    <rPh sb="2" eb="5">
      <t>ヒヨウセキ</t>
    </rPh>
    <phoneticPr fontId="1"/>
  </si>
  <si>
    <t>m³/ｓ</t>
    <phoneticPr fontId="1"/>
  </si>
  <si>
    <t>高圧側液量</t>
    <rPh sb="0" eb="2">
      <t>コウアツ</t>
    </rPh>
    <rPh sb="2" eb="3">
      <t>ガワ</t>
    </rPh>
    <rPh sb="3" eb="4">
      <t>エキ</t>
    </rPh>
    <rPh sb="4" eb="5">
      <t>リョウ</t>
    </rPh>
    <phoneticPr fontId="1"/>
  </si>
  <si>
    <t>液比容積[m³/kg]</t>
    <rPh sb="0" eb="1">
      <t>エキ</t>
    </rPh>
    <rPh sb="1" eb="4">
      <t>ヒヨウセキ</t>
    </rPh>
    <phoneticPr fontId="1"/>
  </si>
  <si>
    <t>◎冷媒循環量計算書</t>
    <rPh sb="1" eb="6">
      <t>レイバイジュンカンリョウ</t>
    </rPh>
    <rPh sb="6" eb="9">
      <t>ケイサンショ</t>
    </rPh>
    <phoneticPr fontId="1"/>
  </si>
  <si>
    <t>品番</t>
    <rPh sb="0" eb="2">
      <t>ヒンバン</t>
    </rPh>
    <phoneticPr fontId="1"/>
  </si>
  <si>
    <t>管の呼称
(  )はｲﾝﾁｻｲｽﾞ</t>
    <rPh sb="0" eb="1">
      <t>カン</t>
    </rPh>
    <rPh sb="2" eb="4">
      <t>コショウ</t>
    </rPh>
    <phoneticPr fontId="1"/>
  </si>
  <si>
    <t>外径
(mm)</t>
    <rPh sb="0" eb="2">
      <t>ガイケイ</t>
    </rPh>
    <phoneticPr fontId="1"/>
  </si>
  <si>
    <t>内径
(mm)</t>
    <rPh sb="0" eb="2">
      <t>ナイケイ</t>
    </rPh>
    <phoneticPr fontId="1"/>
  </si>
  <si>
    <t>厚さ
(mm)</t>
    <rPh sb="0" eb="1">
      <t>アツ</t>
    </rPh>
    <phoneticPr fontId="1"/>
  </si>
  <si>
    <t>内径断面積
(m²)</t>
    <rPh sb="0" eb="5">
      <t>ナイケイダンメンセキ</t>
    </rPh>
    <phoneticPr fontId="1"/>
  </si>
  <si>
    <t>ガス速度
(m/s)</t>
    <rPh sb="2" eb="4">
      <t>ソクド</t>
    </rPh>
    <phoneticPr fontId="1"/>
  </si>
  <si>
    <t>◎冷媒配管ガス流速</t>
    <rPh sb="1" eb="5">
      <t>レイバイハイカン</t>
    </rPh>
    <rPh sb="7" eb="9">
      <t>リュウソク</t>
    </rPh>
    <phoneticPr fontId="1"/>
  </si>
  <si>
    <t>◎冷媒配管液流速</t>
    <rPh sb="1" eb="5">
      <t>レイバイハイカン</t>
    </rPh>
    <rPh sb="5" eb="8">
      <t>エキリュウソク</t>
    </rPh>
    <phoneticPr fontId="1"/>
  </si>
  <si>
    <t>管の呼称</t>
    <rPh sb="0" eb="1">
      <t>カン</t>
    </rPh>
    <rPh sb="2" eb="4">
      <t>コショウ</t>
    </rPh>
    <phoneticPr fontId="1"/>
  </si>
  <si>
    <t>呼び径</t>
    <rPh sb="0" eb="1">
      <t>ヨ</t>
    </rPh>
    <rPh sb="2" eb="3">
      <t>ケイ</t>
    </rPh>
    <phoneticPr fontId="1"/>
  </si>
  <si>
    <t>インチ</t>
    <phoneticPr fontId="1"/>
  </si>
  <si>
    <t>断面積
(mm²)</t>
    <rPh sb="0" eb="3">
      <t>ダンメンセキ</t>
    </rPh>
    <phoneticPr fontId="1"/>
  </si>
  <si>
    <t>sch5</t>
    <phoneticPr fontId="1"/>
  </si>
  <si>
    <t>Sch40</t>
    <phoneticPr fontId="1"/>
  </si>
  <si>
    <t>絶対圧表記</t>
    <rPh sb="0" eb="5">
      <t>ゼッタイアツヒョウキ</t>
    </rPh>
    <phoneticPr fontId="1"/>
  </si>
  <si>
    <t>液速度
(m/s)</t>
    <rPh sb="0" eb="1">
      <t>エキ</t>
    </rPh>
    <rPh sb="1" eb="3">
      <t>ソクド</t>
    </rPh>
    <phoneticPr fontId="1"/>
  </si>
  <si>
    <t>入力</t>
    <rPh sb="0" eb="2">
      <t>ニュウリョク</t>
    </rPh>
    <phoneticPr fontId="1"/>
  </si>
  <si>
    <t>選択</t>
    <rPh sb="0" eb="2">
      <t>センタク</t>
    </rPh>
    <phoneticPr fontId="1"/>
  </si>
  <si>
    <t>自動</t>
    <rPh sb="0" eb="2">
      <t>ジドウ</t>
    </rPh>
    <phoneticPr fontId="1"/>
  </si>
  <si>
    <t>比体積</t>
    <rPh sb="0" eb="3">
      <t>ヒタイセキ</t>
    </rPh>
    <phoneticPr fontId="1"/>
  </si>
  <si>
    <t>1..8566</t>
    <phoneticPr fontId="1"/>
  </si>
  <si>
    <t>判定</t>
    <rPh sb="0" eb="2">
      <t>ハンテイ</t>
    </rPh>
    <phoneticPr fontId="1"/>
  </si>
  <si>
    <t>比容積</t>
    <rPh sb="0" eb="3">
      <t>ヒヨウセキ</t>
    </rPh>
    <phoneticPr fontId="1"/>
  </si>
  <si>
    <t>(kg/ｍ³)</t>
    <phoneticPr fontId="1"/>
  </si>
  <si>
    <t>R448</t>
    <phoneticPr fontId="1"/>
  </si>
  <si>
    <t>ガス速度(m/s)</t>
    <rPh sb="2" eb="4">
      <t>ソクド</t>
    </rPh>
    <phoneticPr fontId="1"/>
  </si>
  <si>
    <t>液速度(m/s)</t>
    <rPh sb="0" eb="3">
      <t>エキソクド</t>
    </rPh>
    <phoneticPr fontId="1"/>
  </si>
  <si>
    <t>(m/s)</t>
    <phoneticPr fontId="1"/>
  </si>
  <si>
    <t>液速度</t>
    <rPh sb="0" eb="3">
      <t>エキソクド</t>
    </rPh>
    <phoneticPr fontId="1"/>
  </si>
  <si>
    <t>ガス速度</t>
    <rPh sb="2" eb="4">
      <t>ソクド</t>
    </rPh>
    <phoneticPr fontId="1"/>
  </si>
  <si>
    <t>前後の平均値</t>
    <rPh sb="0" eb="2">
      <t>ゼンゴ</t>
    </rPh>
    <rPh sb="3" eb="6">
      <t>ヘイキンチ</t>
    </rPh>
    <phoneticPr fontId="1"/>
  </si>
  <si>
    <t>kcal/ｈ</t>
    <phoneticPr fontId="1"/>
  </si>
  <si>
    <t>79.38　( 3 1/8 )</t>
    <phoneticPr fontId="1"/>
  </si>
  <si>
    <t>加熱度</t>
    <rPh sb="0" eb="3">
      <t>カネツド</t>
    </rPh>
    <phoneticPr fontId="1"/>
  </si>
  <si>
    <t>K</t>
    <phoneticPr fontId="1"/>
  </si>
  <si>
    <t>過冷却</t>
    <rPh sb="0" eb="3">
      <t>カレイキャク</t>
    </rPh>
    <phoneticPr fontId="1"/>
  </si>
  <si>
    <t>Sch80</t>
    <phoneticPr fontId="1"/>
  </si>
  <si>
    <t>=</t>
    <phoneticPr fontId="1"/>
  </si>
  <si>
    <t>kj/s</t>
    <phoneticPr fontId="1"/>
  </si>
  <si>
    <t>R717</t>
  </si>
  <si>
    <t>R717</t>
    <phoneticPr fontId="1"/>
  </si>
  <si>
    <t>G</t>
    <phoneticPr fontId="1"/>
  </si>
  <si>
    <t>R463</t>
  </si>
  <si>
    <r>
      <t>比エンタルピー h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Ph sb="0" eb="1">
      <t>ヒ</t>
    </rPh>
    <phoneticPr fontId="1"/>
  </si>
  <si>
    <r>
      <t>比エンタルピー h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Ph sb="0" eb="1">
      <t>ヒ</t>
    </rPh>
    <phoneticPr fontId="1"/>
  </si>
  <si>
    <t>kJ/kg</t>
    <phoneticPr fontId="1"/>
  </si>
  <si>
    <t>kJ/s</t>
    <phoneticPr fontId="1"/>
  </si>
  <si>
    <t>エンタルピー差 Δh</t>
    <rPh sb="6" eb="7">
      <t>サ</t>
    </rPh>
    <phoneticPr fontId="1"/>
  </si>
  <si>
    <r>
      <t>冷凍能力 Q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rPh sb="0" eb="4">
      <t>レイトウノウリョク</t>
    </rPh>
    <phoneticPr fontId="1"/>
  </si>
  <si>
    <t>蒸発温度 ET</t>
    <rPh sb="0" eb="4">
      <t>ジョウハツオンド</t>
    </rPh>
    <phoneticPr fontId="1"/>
  </si>
  <si>
    <t>凝縮温度 CT</t>
    <rPh sb="0" eb="4">
      <t>ギョウシュクオンド</t>
    </rPh>
    <phoneticPr fontId="1"/>
  </si>
  <si>
    <t>過冷却度</t>
    <rPh sb="0" eb="3">
      <t>カレイキャク</t>
    </rPh>
    <rPh sb="3" eb="4">
      <t>ド</t>
    </rPh>
    <phoneticPr fontId="1"/>
  </si>
  <si>
    <t>冷媒循環量 G</t>
    <rPh sb="0" eb="4">
      <t>レイバイジュンカン</t>
    </rPh>
    <rPh sb="4" eb="5">
      <t>リョウ</t>
    </rPh>
    <phoneticPr fontId="1"/>
  </si>
  <si>
    <r>
      <rPr>
        <b/>
        <sz val="9"/>
        <color theme="1"/>
        <rFont val="游ゴシック"/>
        <family val="3"/>
        <charset val="128"/>
        <scheme val="minor"/>
      </rPr>
      <t>液比容積</t>
    </r>
    <r>
      <rPr>
        <b/>
        <sz val="11"/>
        <color theme="1"/>
        <rFont val="游ゴシック"/>
        <family val="3"/>
        <charset val="128"/>
        <scheme val="minor"/>
      </rPr>
      <t xml:space="preserve"> v</t>
    </r>
    <r>
      <rPr>
        <b/>
        <vertAlign val="subscript"/>
        <sz val="11"/>
        <color theme="1"/>
        <rFont val="游ゴシック"/>
        <family val="3"/>
        <charset val="128"/>
        <scheme val="minor"/>
      </rPr>
      <t xml:space="preserve">L </t>
    </r>
    <r>
      <rPr>
        <b/>
        <sz val="9"/>
        <color theme="1"/>
        <rFont val="游ゴシック"/>
        <family val="3"/>
        <charset val="128"/>
        <scheme val="minor"/>
      </rPr>
      <t>[m³/kg]</t>
    </r>
    <rPh sb="0" eb="1">
      <t>エキ</t>
    </rPh>
    <rPh sb="1" eb="4">
      <t>ヒヨウセキ</t>
    </rPh>
    <phoneticPr fontId="1"/>
  </si>
  <si>
    <r>
      <rPr>
        <b/>
        <sz val="9"/>
        <color theme="1"/>
        <rFont val="游ゴシック"/>
        <family val="3"/>
        <charset val="128"/>
        <scheme val="minor"/>
      </rPr>
      <t>ガス比容積</t>
    </r>
    <r>
      <rPr>
        <b/>
        <sz val="10"/>
        <color theme="1"/>
        <rFont val="游ゴシック"/>
        <family val="3"/>
        <charset val="128"/>
        <scheme val="minor"/>
      </rPr>
      <t xml:space="preserve"> </t>
    </r>
    <r>
      <rPr>
        <b/>
        <sz val="11"/>
        <color theme="1"/>
        <rFont val="游ゴシック"/>
        <family val="3"/>
        <charset val="128"/>
        <scheme val="minor"/>
      </rPr>
      <t>v</t>
    </r>
    <r>
      <rPr>
        <b/>
        <vertAlign val="subscript"/>
        <sz val="11"/>
        <color theme="1"/>
        <rFont val="游ゴシック"/>
        <family val="3"/>
        <charset val="128"/>
        <scheme val="minor"/>
      </rPr>
      <t xml:space="preserve">G </t>
    </r>
    <r>
      <rPr>
        <b/>
        <sz val="9"/>
        <color theme="1"/>
        <rFont val="游ゴシック"/>
        <family val="3"/>
        <charset val="128"/>
        <scheme val="minor"/>
      </rPr>
      <t>[m³/kg]</t>
    </r>
    <rPh sb="2" eb="5">
      <t>ヒヨウセキ</t>
    </rPh>
    <phoneticPr fontId="1"/>
  </si>
  <si>
    <t>参考値</t>
    <rPh sb="0" eb="3">
      <t>サンコウチ</t>
    </rPh>
    <phoneticPr fontId="1"/>
  </si>
  <si>
    <t>8－12m/s</t>
    <phoneticPr fontId="1"/>
  </si>
  <si>
    <t>参考値</t>
    <rPh sb="0" eb="2">
      <t>サンコウ</t>
    </rPh>
    <rPh sb="2" eb="3">
      <t>チ</t>
    </rPh>
    <phoneticPr fontId="1"/>
  </si>
  <si>
    <t>0.5－1m/s</t>
    <phoneticPr fontId="1"/>
  </si>
  <si>
    <t>外径
[mm]</t>
    <rPh sb="0" eb="2">
      <t>ガイケイ</t>
    </rPh>
    <phoneticPr fontId="1"/>
  </si>
  <si>
    <t>内径
[mm]</t>
    <rPh sb="0" eb="2">
      <t>ナイケイ</t>
    </rPh>
    <phoneticPr fontId="1"/>
  </si>
  <si>
    <t>厚さ
[mm]</t>
    <rPh sb="0" eb="1">
      <t>アツ</t>
    </rPh>
    <phoneticPr fontId="1"/>
  </si>
  <si>
    <t>ガス速度
[m/s]</t>
    <rPh sb="2" eb="4">
      <t>ソクド</t>
    </rPh>
    <phoneticPr fontId="1"/>
  </si>
  <si>
    <t>内径断面積
[㎡]</t>
    <rPh sb="0" eb="5">
      <t>ナイケイダンメンセキ</t>
    </rPh>
    <phoneticPr fontId="1"/>
  </si>
  <si>
    <t>3600[s/h]</t>
    <phoneticPr fontId="1"/>
  </si>
  <si>
    <t>㎥/s</t>
    <phoneticPr fontId="1"/>
  </si>
  <si>
    <r>
      <t>G</t>
    </r>
    <r>
      <rPr>
        <b/>
        <sz val="9"/>
        <color theme="1"/>
        <rFont val="游ゴシック"/>
        <family val="3"/>
        <charset val="128"/>
        <scheme val="minor"/>
      </rPr>
      <t>[kg/h]</t>
    </r>
    <phoneticPr fontId="1"/>
  </si>
  <si>
    <r>
      <t>低圧側ガス量 F</t>
    </r>
    <r>
      <rPr>
        <b/>
        <vertAlign val="subscript"/>
        <sz val="9"/>
        <color theme="1"/>
        <rFont val="游ゴシック"/>
        <family val="3"/>
        <charset val="128"/>
        <scheme val="minor"/>
      </rPr>
      <t>G</t>
    </r>
    <rPh sb="0" eb="3">
      <t>テイアツガワ</t>
    </rPh>
    <rPh sb="5" eb="6">
      <t>リョウ</t>
    </rPh>
    <phoneticPr fontId="1"/>
  </si>
  <si>
    <r>
      <t>高圧側液量 F</t>
    </r>
    <r>
      <rPr>
        <b/>
        <vertAlign val="subscript"/>
        <sz val="9"/>
        <color theme="1"/>
        <rFont val="游ゴシック"/>
        <family val="3"/>
        <charset val="128"/>
        <scheme val="minor"/>
      </rPr>
      <t>L</t>
    </r>
    <rPh sb="0" eb="2">
      <t>コウアツ</t>
    </rPh>
    <rPh sb="2" eb="3">
      <t>ガワ</t>
    </rPh>
    <rPh sb="3" eb="4">
      <t>エキ</t>
    </rPh>
    <rPh sb="4" eb="5">
      <t>リョウ</t>
    </rPh>
    <phoneticPr fontId="1"/>
  </si>
  <si>
    <t>[℃]</t>
    <phoneticPr fontId="1"/>
  </si>
  <si>
    <t>[MPa]</t>
    <phoneticPr fontId="1"/>
  </si>
  <si>
    <t>[㎥/kg]</t>
    <phoneticPr fontId="1"/>
  </si>
  <si>
    <t>[kJ/kg]</t>
    <phoneticPr fontId="1"/>
  </si>
  <si>
    <t>[kJ/kg･K]</t>
    <phoneticPr fontId="1"/>
  </si>
  <si>
    <t>◎ 冷媒配管ガス流速</t>
    <rPh sb="2" eb="6">
      <t>レイバイハイカン</t>
    </rPh>
    <rPh sb="8" eb="10">
      <t>リュウソク</t>
    </rPh>
    <phoneticPr fontId="1"/>
  </si>
  <si>
    <t>◎ 冷媒配管液流速</t>
    <rPh sb="2" eb="6">
      <t>レイバイハイカン</t>
    </rPh>
    <rPh sb="6" eb="9">
      <t>エキリュウソク</t>
    </rPh>
    <phoneticPr fontId="1"/>
  </si>
  <si>
    <t>Δh[kJ/kg]</t>
    <phoneticPr fontId="1"/>
  </si>
  <si>
    <r>
      <t>Q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0</t>
    </r>
    <r>
      <rPr>
        <b/>
        <sz val="11"/>
        <color theme="1"/>
        <rFont val="游ゴシック"/>
        <family val="3"/>
        <charset val="128"/>
        <scheme val="minor"/>
      </rPr>
      <t>[kJ/s]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</si>
</sst>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"/>
    <numFmt numFmtId="177" formatCode="0.0000"/>
    <numFmt numFmtId="178" formatCode="0.00000"/>
    <numFmt numFmtId="179" formatCode="0.0000000"/>
    <numFmt numFmtId="180" formatCode="0.00000000"/>
    <numFmt numFmtId="181" formatCode="0.00_);[Red]\(0.00\)"/>
    <numFmt numFmtId="188" formatCode="0.00\ \(&quot;多&quot;\)"/>
    <numFmt numFmtId="189" formatCode="0.000\ \(&quot;多&quot;\)"/>
    <numFmt numFmtId="191" formatCode="0.00\ \(&quot;少&quot;\)"/>
    <numFmt numFmtId="192" formatCode="0.000\ \(&quot;少&quot;\)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theme="0" tint="-4.9989318521683403E-2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vertAlign val="subscript"/>
      <sz val="9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2" xfId="0" applyBorder="1">
      <alignment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2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21" xfId="0" applyBorder="1">
      <alignment vertical="center"/>
    </xf>
    <xf numFmtId="0" fontId="0" fillId="4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0" fillId="0" borderId="12" xfId="0" applyNumberFormat="1" applyBorder="1">
      <alignment vertical="center"/>
    </xf>
    <xf numFmtId="0" fontId="0" fillId="0" borderId="3" xfId="0" applyBorder="1" applyAlignment="1">
      <alignment vertical="center"/>
    </xf>
    <xf numFmtId="176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/>
    </xf>
    <xf numFmtId="176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47" xfId="0" applyBorder="1">
      <alignment vertical="center"/>
    </xf>
    <xf numFmtId="0" fontId="0" fillId="0" borderId="51" xfId="0" applyBorder="1" applyAlignment="1">
      <alignment horizontal="center" vertical="center"/>
    </xf>
    <xf numFmtId="178" fontId="0" fillId="0" borderId="12" xfId="0" applyNumberFormat="1" applyBorder="1">
      <alignment vertical="center"/>
    </xf>
    <xf numFmtId="178" fontId="0" fillId="0" borderId="32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11" xfId="0" applyNumberFormat="1" applyBorder="1">
      <alignment vertical="center"/>
    </xf>
    <xf numFmtId="178" fontId="0" fillId="0" borderId="13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15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12" xfId="0" applyFill="1" applyBorder="1">
      <alignment vertical="center"/>
    </xf>
    <xf numFmtId="0" fontId="0" fillId="0" borderId="54" xfId="0" applyBorder="1">
      <alignment vertical="center"/>
    </xf>
    <xf numFmtId="0" fontId="0" fillId="0" borderId="33" xfId="0" applyBorder="1">
      <alignment vertical="center"/>
    </xf>
    <xf numFmtId="179" fontId="0" fillId="0" borderId="4" xfId="0" applyNumberFormat="1" applyBorder="1">
      <alignment vertical="center"/>
    </xf>
    <xf numFmtId="179" fontId="0" fillId="0" borderId="26" xfId="0" applyNumberFormat="1" applyBorder="1">
      <alignment vertical="center"/>
    </xf>
    <xf numFmtId="0" fontId="0" fillId="0" borderId="43" xfId="0" applyBorder="1">
      <alignment vertical="center"/>
    </xf>
    <xf numFmtId="179" fontId="0" fillId="0" borderId="5" xfId="0" applyNumberFormat="1" applyBorder="1">
      <alignment vertical="center"/>
    </xf>
    <xf numFmtId="180" fontId="0" fillId="0" borderId="5" xfId="0" applyNumberFormat="1" applyBorder="1">
      <alignment vertical="center"/>
    </xf>
    <xf numFmtId="180" fontId="0" fillId="0" borderId="20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19" xfId="0" applyNumberFormat="1" applyBorder="1">
      <alignment vertical="center"/>
    </xf>
    <xf numFmtId="0" fontId="0" fillId="0" borderId="43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55" xfId="0" applyBorder="1">
      <alignment vertical="center"/>
    </xf>
    <xf numFmtId="0" fontId="0" fillId="0" borderId="0" xfId="0" applyFill="1" applyAlignment="1">
      <alignment vertical="center"/>
    </xf>
    <xf numFmtId="0" fontId="0" fillId="6" borderId="24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23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3" xfId="0" applyFill="1" applyBorder="1">
      <alignment vertical="center"/>
    </xf>
    <xf numFmtId="0" fontId="0" fillId="6" borderId="58" xfId="0" applyFill="1" applyBorder="1">
      <alignment vertical="center"/>
    </xf>
    <xf numFmtId="0" fontId="0" fillId="0" borderId="59" xfId="0" applyBorder="1">
      <alignment vertical="center"/>
    </xf>
    <xf numFmtId="0" fontId="0" fillId="0" borderId="59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60" xfId="0" applyBorder="1">
      <alignment vertical="center"/>
    </xf>
    <xf numFmtId="0" fontId="0" fillId="0" borderId="60" xfId="0" applyFill="1" applyBorder="1">
      <alignment vertical="center"/>
    </xf>
    <xf numFmtId="0" fontId="0" fillId="0" borderId="61" xfId="0" applyBorder="1">
      <alignment vertical="center"/>
    </xf>
    <xf numFmtId="178" fontId="0" fillId="7" borderId="12" xfId="0" applyNumberFormat="1" applyFill="1" applyBorder="1">
      <alignment vertical="center"/>
    </xf>
    <xf numFmtId="178" fontId="0" fillId="7" borderId="13" xfId="0" applyNumberFormat="1" applyFill="1" applyBorder="1">
      <alignment vertical="center"/>
    </xf>
    <xf numFmtId="0" fontId="0" fillId="7" borderId="13" xfId="0" applyFill="1" applyBorder="1">
      <alignment vertical="center"/>
    </xf>
    <xf numFmtId="178" fontId="0" fillId="7" borderId="47" xfId="0" applyNumberFormat="1" applyFill="1" applyBorder="1">
      <alignment vertical="center"/>
    </xf>
    <xf numFmtId="178" fontId="0" fillId="7" borderId="5" xfId="0" applyNumberFormat="1" applyFill="1" applyBorder="1">
      <alignment vertical="center"/>
    </xf>
    <xf numFmtId="0" fontId="0" fillId="0" borderId="62" xfId="0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3" xfId="0" applyBorder="1">
      <alignment vertical="center"/>
    </xf>
    <xf numFmtId="0" fontId="0" fillId="0" borderId="34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3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2" fontId="0" fillId="7" borderId="12" xfId="0" applyNumberFormat="1" applyFill="1" applyBorder="1">
      <alignment vertical="center"/>
    </xf>
    <xf numFmtId="176" fontId="0" fillId="7" borderId="13" xfId="0" applyNumberFormat="1" applyFill="1" applyBorder="1">
      <alignment vertical="center"/>
    </xf>
    <xf numFmtId="0" fontId="8" fillId="0" borderId="0" xfId="0" applyFont="1" applyAlignment="1" applyProtection="1">
      <alignment horizontal="center" vertical="center"/>
      <protection hidden="1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>
      <alignment vertical="center"/>
    </xf>
    <xf numFmtId="0" fontId="14" fillId="0" borderId="0" xfId="0" applyFont="1">
      <alignment vertical="center"/>
    </xf>
    <xf numFmtId="178" fontId="0" fillId="0" borderId="0" xfId="0" applyNumberFormat="1">
      <alignment vertical="center"/>
    </xf>
    <xf numFmtId="0" fontId="9" fillId="0" borderId="0" xfId="0" applyFont="1" applyFill="1">
      <alignment vertical="center"/>
    </xf>
    <xf numFmtId="0" fontId="0" fillId="4" borderId="0" xfId="0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Fill="1">
      <alignment vertical="center"/>
    </xf>
    <xf numFmtId="0" fontId="0" fillId="0" borderId="0" xfId="0" applyAlignment="1">
      <alignment horizontal="center" vertical="center" shrinkToFit="1"/>
    </xf>
    <xf numFmtId="0" fontId="0" fillId="0" borderId="3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 shrinkToFit="1"/>
    </xf>
    <xf numFmtId="0" fontId="0" fillId="5" borderId="46" xfId="0" applyFill="1" applyBorder="1" applyAlignment="1">
      <alignment horizontal="center" vertical="center" shrinkToFit="1"/>
    </xf>
    <xf numFmtId="0" fontId="0" fillId="0" borderId="4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0" fillId="6" borderId="0" xfId="0" applyFill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6" borderId="66" xfId="0" applyFont="1" applyFill="1" applyBorder="1" applyAlignment="1">
      <alignment horizontal="center" vertical="center"/>
    </xf>
    <xf numFmtId="0" fontId="5" fillId="6" borderId="67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2" fontId="0" fillId="3" borderId="3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41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shrinkToFit="1"/>
    </xf>
    <xf numFmtId="38" fontId="0" fillId="2" borderId="0" xfId="1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188" fontId="0" fillId="0" borderId="43" xfId="0" applyNumberFormat="1" applyFill="1" applyBorder="1" applyAlignment="1">
      <alignment horizontal="center" vertical="center"/>
    </xf>
    <xf numFmtId="188" fontId="0" fillId="0" borderId="68" xfId="0" applyNumberFormat="1" applyFill="1" applyBorder="1" applyAlignment="1">
      <alignment horizontal="center" vertical="center"/>
    </xf>
    <xf numFmtId="191" fontId="0" fillId="0" borderId="45" xfId="0" applyNumberFormat="1" applyFill="1" applyBorder="1" applyAlignment="1">
      <alignment horizontal="center" vertical="center"/>
    </xf>
    <xf numFmtId="191" fontId="0" fillId="0" borderId="69" xfId="0" applyNumberFormat="1" applyFill="1" applyBorder="1" applyAlignment="1">
      <alignment horizontal="center" vertical="center"/>
    </xf>
    <xf numFmtId="189" fontId="0" fillId="0" borderId="43" xfId="0" applyNumberFormat="1" applyFill="1" applyBorder="1" applyAlignment="1">
      <alignment horizontal="center" vertical="center"/>
    </xf>
    <xf numFmtId="189" fontId="0" fillId="0" borderId="68" xfId="0" applyNumberFormat="1" applyFill="1" applyBorder="1" applyAlignment="1">
      <alignment horizontal="center" vertical="center"/>
    </xf>
    <xf numFmtId="192" fontId="0" fillId="0" borderId="45" xfId="0" applyNumberFormat="1" applyFill="1" applyBorder="1" applyAlignment="1">
      <alignment horizontal="center" vertical="center"/>
    </xf>
    <xf numFmtId="192" fontId="0" fillId="0" borderId="6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661670</xdr:colOff>
      <xdr:row>6</xdr:row>
      <xdr:rowOff>193675</xdr:rowOff>
    </xdr:from>
    <xdr:to>
      <xdr:col>50</xdr:col>
      <xdr:colOff>556895</xdr:colOff>
      <xdr:row>8</xdr:row>
      <xdr:rowOff>160655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E353CF-19CA-4B8D-826D-D0B3F01E1A3A}"/>
            </a:ext>
          </a:extLst>
        </xdr:cNvPr>
        <xdr:cNvSpPr txBox="1"/>
      </xdr:nvSpPr>
      <xdr:spPr>
        <a:xfrm>
          <a:off x="26790650" y="1618615"/>
          <a:ext cx="3133725" cy="439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銅管　</a:t>
          </a:r>
          <a:r>
            <a:rPr kumimoji="1" lang="en-US" altLang="ja-JP" sz="1600"/>
            <a:t>C1220T (JIS B 8607)</a:t>
          </a:r>
        </a:p>
      </xdr:txBody>
    </xdr:sp>
    <xdr:clientData/>
  </xdr:twoCellAnchor>
  <xdr:twoCellAnchor>
    <xdr:from>
      <xdr:col>21</xdr:col>
      <xdr:colOff>170180</xdr:colOff>
      <xdr:row>6</xdr:row>
      <xdr:rowOff>35560</xdr:rowOff>
    </xdr:from>
    <xdr:to>
      <xdr:col>26</xdr:col>
      <xdr:colOff>84455</xdr:colOff>
      <xdr:row>8</xdr:row>
      <xdr:rowOff>635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7FCD3B4-C600-496C-B60A-C7F7C0C17CA1}"/>
            </a:ext>
          </a:extLst>
        </xdr:cNvPr>
        <xdr:cNvSpPr txBox="1"/>
      </xdr:nvSpPr>
      <xdr:spPr>
        <a:xfrm>
          <a:off x="7256780" y="1460500"/>
          <a:ext cx="3914775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圧力配管用炭素鋼鋼管</a:t>
          </a:r>
          <a:r>
            <a:rPr kumimoji="1" lang="en-US" altLang="ja-JP" sz="1600"/>
            <a:t> (JIS G 3454)</a:t>
          </a:r>
        </a:p>
      </xdr:txBody>
    </xdr:sp>
    <xdr:clientData/>
  </xdr:twoCellAnchor>
  <xdr:twoCellAnchor>
    <xdr:from>
      <xdr:col>34</xdr:col>
      <xdr:colOff>55880</xdr:colOff>
      <xdr:row>6</xdr:row>
      <xdr:rowOff>124460</xdr:rowOff>
    </xdr:from>
    <xdr:to>
      <xdr:col>39</xdr:col>
      <xdr:colOff>341630</xdr:colOff>
      <xdr:row>8</xdr:row>
      <xdr:rowOff>89535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5FB739-5230-4B0B-BABD-81376C1D8312}"/>
            </a:ext>
          </a:extLst>
        </xdr:cNvPr>
        <xdr:cNvSpPr txBox="1"/>
      </xdr:nvSpPr>
      <xdr:spPr>
        <a:xfrm>
          <a:off x="14960600" y="1549400"/>
          <a:ext cx="4240530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圧力配管用ステンレス鋼管</a:t>
          </a:r>
          <a:r>
            <a:rPr kumimoji="1" lang="en-US" altLang="ja-JP" sz="1600"/>
            <a:t> (JIS G 3459)</a:t>
          </a:r>
        </a:p>
      </xdr:txBody>
    </xdr:sp>
    <xdr:clientData/>
  </xdr:twoCellAnchor>
  <xdr:twoCellAnchor>
    <xdr:from>
      <xdr:col>21</xdr:col>
      <xdr:colOff>188594</xdr:colOff>
      <xdr:row>2</xdr:row>
      <xdr:rowOff>130175</xdr:rowOff>
    </xdr:from>
    <xdr:to>
      <xdr:col>24</xdr:col>
      <xdr:colOff>514349</xdr:colOff>
      <xdr:row>4</xdr:row>
      <xdr:rowOff>96520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E3CBDF1-FD0F-4FDE-9E0D-9A07F16BFE1B}"/>
            </a:ext>
          </a:extLst>
        </xdr:cNvPr>
        <xdr:cNvSpPr txBox="1"/>
      </xdr:nvSpPr>
      <xdr:spPr>
        <a:xfrm>
          <a:off x="7275194" y="640715"/>
          <a:ext cx="2596515" cy="423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rgbClr val="FF0000"/>
              </a:solidFill>
            </a:rPr>
            <a:t>※</a:t>
          </a:r>
          <a:r>
            <a:rPr kumimoji="1" lang="ja-JP" altLang="en-US" sz="1600">
              <a:solidFill>
                <a:srgbClr val="FF0000"/>
              </a:solidFill>
            </a:rPr>
            <a:t>モリエル線図書くこと</a:t>
          </a:r>
        </a:p>
      </xdr:txBody>
    </xdr:sp>
    <xdr:clientData/>
  </xdr:twoCellAnchor>
  <xdr:twoCellAnchor>
    <xdr:from>
      <xdr:col>0</xdr:col>
      <xdr:colOff>45721</xdr:colOff>
      <xdr:row>27</xdr:row>
      <xdr:rowOff>106680</xdr:rowOff>
    </xdr:from>
    <xdr:to>
      <xdr:col>7</xdr:col>
      <xdr:colOff>175260</xdr:colOff>
      <xdr:row>28</xdr:row>
      <xdr:rowOff>192404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7635FEB-893D-417D-B86C-9254F7D9405D}"/>
            </a:ext>
          </a:extLst>
        </xdr:cNvPr>
        <xdr:cNvSpPr txBox="1"/>
      </xdr:nvSpPr>
      <xdr:spPr>
        <a:xfrm>
          <a:off x="45721" y="6484620"/>
          <a:ext cx="2354579" cy="314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/>
            <a:t>銅管</a:t>
          </a:r>
          <a:r>
            <a:rPr kumimoji="1" lang="ja-JP" altLang="en-US" sz="1600" baseline="0"/>
            <a:t> </a:t>
          </a:r>
          <a:r>
            <a:rPr kumimoji="1" lang="en-US" altLang="ja-JP" sz="1600"/>
            <a:t>C1220T (JIS B 8607)</a:t>
          </a:r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102870</xdr:colOff>
      <xdr:row>58</xdr:row>
      <xdr:rowOff>193675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B9A11C-3DFC-4B02-8214-2EC0F5AF8F40}"/>
            </a:ext>
          </a:extLst>
        </xdr:cNvPr>
        <xdr:cNvSpPr txBox="1"/>
      </xdr:nvSpPr>
      <xdr:spPr>
        <a:xfrm>
          <a:off x="304800" y="13190220"/>
          <a:ext cx="3897630" cy="422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圧力配管用炭素鋼鋼管</a:t>
          </a:r>
          <a:r>
            <a:rPr kumimoji="1" lang="en-US" altLang="ja-JP" sz="1600"/>
            <a:t> (JIS G 3454)</a:t>
          </a:r>
        </a:p>
      </xdr:txBody>
    </xdr:sp>
    <xdr:clientData/>
  </xdr:twoCellAnchor>
  <xdr:twoCellAnchor>
    <xdr:from>
      <xdr:col>0</xdr:col>
      <xdr:colOff>289560</xdr:colOff>
      <xdr:row>42</xdr:row>
      <xdr:rowOff>0</xdr:rowOff>
    </xdr:from>
    <xdr:to>
      <xdr:col>14</xdr:col>
      <xdr:colOff>125730</xdr:colOff>
      <xdr:row>43</xdr:row>
      <xdr:rowOff>193675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DDEB46F-2E90-42E2-8014-59AE096BFBD4}"/>
            </a:ext>
          </a:extLst>
        </xdr:cNvPr>
        <xdr:cNvSpPr txBox="1"/>
      </xdr:nvSpPr>
      <xdr:spPr>
        <a:xfrm>
          <a:off x="289560" y="9723120"/>
          <a:ext cx="4240530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圧力配管用ステンレス鋼管</a:t>
          </a:r>
          <a:r>
            <a:rPr kumimoji="1" lang="en-US" altLang="ja-JP" sz="1600"/>
            <a:t> (JIS G 3459)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379730</xdr:colOff>
      <xdr:row>6</xdr:row>
      <xdr:rowOff>117475</xdr:rowOff>
    </xdr:from>
    <xdr:to>
      <xdr:col>51</xdr:col>
      <xdr:colOff>274955</xdr:colOff>
      <xdr:row>8</xdr:row>
      <xdr:rowOff>84455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C7BFD7E-801C-4380-92B9-1544FBFCABCF}"/>
            </a:ext>
          </a:extLst>
        </xdr:cNvPr>
        <xdr:cNvSpPr txBox="1"/>
      </xdr:nvSpPr>
      <xdr:spPr>
        <a:xfrm>
          <a:off x="27179270" y="1542415"/>
          <a:ext cx="3133725" cy="424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銅管　</a:t>
          </a:r>
          <a:r>
            <a:rPr kumimoji="1" lang="en-US" altLang="ja-JP" sz="1600"/>
            <a:t>C1220T (JIS B 8607)</a:t>
          </a:r>
        </a:p>
      </xdr:txBody>
    </xdr:sp>
    <xdr:clientData/>
  </xdr:twoCellAnchor>
  <xdr:twoCellAnchor>
    <xdr:from>
      <xdr:col>21</xdr:col>
      <xdr:colOff>170180</xdr:colOff>
      <xdr:row>6</xdr:row>
      <xdr:rowOff>35560</xdr:rowOff>
    </xdr:from>
    <xdr:to>
      <xdr:col>26</xdr:col>
      <xdr:colOff>84455</xdr:colOff>
      <xdr:row>8</xdr:row>
      <xdr:rowOff>635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0CB2837-EACE-4CCA-A3E5-C991DE9C5A51}"/>
            </a:ext>
          </a:extLst>
        </xdr:cNvPr>
        <xdr:cNvSpPr txBox="1"/>
      </xdr:nvSpPr>
      <xdr:spPr>
        <a:xfrm>
          <a:off x="7256780" y="1460500"/>
          <a:ext cx="3914775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圧力配管用炭素鋼鋼管</a:t>
          </a:r>
          <a:r>
            <a:rPr kumimoji="1" lang="en-US" altLang="ja-JP" sz="1600"/>
            <a:t> (JIS G 3454)</a:t>
          </a:r>
        </a:p>
      </xdr:txBody>
    </xdr:sp>
    <xdr:clientData/>
  </xdr:twoCellAnchor>
  <xdr:twoCellAnchor>
    <xdr:from>
      <xdr:col>34</xdr:col>
      <xdr:colOff>55880</xdr:colOff>
      <xdr:row>6</xdr:row>
      <xdr:rowOff>124460</xdr:rowOff>
    </xdr:from>
    <xdr:to>
      <xdr:col>39</xdr:col>
      <xdr:colOff>341630</xdr:colOff>
      <xdr:row>8</xdr:row>
      <xdr:rowOff>89535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B0DEC75-1825-489D-A63D-98137B82BB15}"/>
            </a:ext>
          </a:extLst>
        </xdr:cNvPr>
        <xdr:cNvSpPr txBox="1"/>
      </xdr:nvSpPr>
      <xdr:spPr>
        <a:xfrm>
          <a:off x="16720820" y="1549400"/>
          <a:ext cx="4240530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圧力配管用ステンレス鋼管</a:t>
          </a:r>
          <a:r>
            <a:rPr kumimoji="1" lang="en-US" altLang="ja-JP" sz="1600"/>
            <a:t> (JIS G 3459)</a:t>
          </a:r>
        </a:p>
      </xdr:txBody>
    </xdr:sp>
    <xdr:clientData/>
  </xdr:twoCellAnchor>
  <xdr:twoCellAnchor>
    <xdr:from>
      <xdr:col>21</xdr:col>
      <xdr:colOff>188594</xdr:colOff>
      <xdr:row>2</xdr:row>
      <xdr:rowOff>130175</xdr:rowOff>
    </xdr:from>
    <xdr:to>
      <xdr:col>24</xdr:col>
      <xdr:colOff>514349</xdr:colOff>
      <xdr:row>4</xdr:row>
      <xdr:rowOff>96520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5293C82-2219-4D78-983A-6274ACBCBFFB}"/>
            </a:ext>
          </a:extLst>
        </xdr:cNvPr>
        <xdr:cNvSpPr txBox="1"/>
      </xdr:nvSpPr>
      <xdr:spPr>
        <a:xfrm>
          <a:off x="7275194" y="640715"/>
          <a:ext cx="2596515" cy="423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rgbClr val="FF0000"/>
              </a:solidFill>
            </a:rPr>
            <a:t>※</a:t>
          </a:r>
          <a:r>
            <a:rPr kumimoji="1" lang="ja-JP" altLang="en-US" sz="1600">
              <a:solidFill>
                <a:srgbClr val="FF0000"/>
              </a:solidFill>
            </a:rPr>
            <a:t>モリエル線図書くこと</a:t>
          </a:r>
        </a:p>
      </xdr:txBody>
    </xdr:sp>
    <xdr:clientData/>
  </xdr:twoCellAnchor>
  <xdr:twoCellAnchor>
    <xdr:from>
      <xdr:col>1</xdr:col>
      <xdr:colOff>1</xdr:colOff>
      <xdr:row>27</xdr:row>
      <xdr:rowOff>47625</xdr:rowOff>
    </xdr:from>
    <xdr:to>
      <xdr:col>10</xdr:col>
      <xdr:colOff>15241</xdr:colOff>
      <xdr:row>28</xdr:row>
      <xdr:rowOff>215265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265DB9E-9092-4946-88C5-CFF801225444}"/>
            </a:ext>
          </a:extLst>
        </xdr:cNvPr>
        <xdr:cNvSpPr txBox="1"/>
      </xdr:nvSpPr>
      <xdr:spPr>
        <a:xfrm>
          <a:off x="304801" y="6303645"/>
          <a:ext cx="28498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銅管　</a:t>
          </a:r>
          <a:r>
            <a:rPr kumimoji="1" lang="en-US" altLang="ja-JP" sz="1600"/>
            <a:t>C1220T (JIS B 8607)</a:t>
          </a:r>
        </a:p>
      </xdr:txBody>
    </xdr:sp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102870</xdr:colOff>
      <xdr:row>58</xdr:row>
      <xdr:rowOff>193675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B9FC2CC-BDE1-4C18-BA3A-B78C4DAB695B}"/>
            </a:ext>
          </a:extLst>
        </xdr:cNvPr>
        <xdr:cNvSpPr txBox="1"/>
      </xdr:nvSpPr>
      <xdr:spPr>
        <a:xfrm>
          <a:off x="304800" y="13235940"/>
          <a:ext cx="3897630" cy="422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圧力配管用炭素鋼鋼管</a:t>
          </a:r>
          <a:r>
            <a:rPr kumimoji="1" lang="en-US" altLang="ja-JP" sz="1600"/>
            <a:t> (JIS G 3454)</a:t>
          </a:r>
        </a:p>
      </xdr:txBody>
    </xdr:sp>
    <xdr:clientData/>
  </xdr:twoCellAnchor>
  <xdr:twoCellAnchor>
    <xdr:from>
      <xdr:col>0</xdr:col>
      <xdr:colOff>289560</xdr:colOff>
      <xdr:row>42</xdr:row>
      <xdr:rowOff>0</xdr:rowOff>
    </xdr:from>
    <xdr:to>
      <xdr:col>14</xdr:col>
      <xdr:colOff>125730</xdr:colOff>
      <xdr:row>43</xdr:row>
      <xdr:rowOff>193675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CB12DB8-8106-4A2E-9002-2980A5ED5F99}"/>
            </a:ext>
          </a:extLst>
        </xdr:cNvPr>
        <xdr:cNvSpPr txBox="1"/>
      </xdr:nvSpPr>
      <xdr:spPr>
        <a:xfrm>
          <a:off x="289560" y="9753600"/>
          <a:ext cx="4240530" cy="422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圧力配管用ステンレス鋼管</a:t>
          </a:r>
          <a:r>
            <a:rPr kumimoji="1" lang="en-US" altLang="ja-JP" sz="1600"/>
            <a:t> (JIS G 3459)</a:t>
          </a:r>
        </a:p>
      </xdr:txBody>
    </xdr:sp>
    <xdr:clientData/>
  </xdr:twoCellAnchor>
  <xdr:twoCellAnchor>
    <xdr:from>
      <xdr:col>14</xdr:col>
      <xdr:colOff>15240</xdr:colOff>
      <xdr:row>31</xdr:row>
      <xdr:rowOff>228600</xdr:rowOff>
    </xdr:from>
    <xdr:to>
      <xdr:col>24</xdr:col>
      <xdr:colOff>293371</xdr:colOff>
      <xdr:row>44</xdr:row>
      <xdr:rowOff>177167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FD3FAD3-C3F5-46B1-AD93-D0536DCA6460}"/>
            </a:ext>
          </a:extLst>
        </xdr:cNvPr>
        <xdr:cNvGrpSpPr/>
      </xdr:nvGrpSpPr>
      <xdr:grpSpPr>
        <a:xfrm>
          <a:off x="4419600" y="7406640"/>
          <a:ext cx="5231131" cy="2981327"/>
          <a:chOff x="4120515" y="1885949"/>
          <a:chExt cx="5208808" cy="2978335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B920B5B9-E7E7-406A-993E-89CC92D55571}"/>
              </a:ext>
            </a:extLst>
          </xdr:cNvPr>
          <xdr:cNvSpPr txBox="1"/>
        </xdr:nvSpPr>
        <xdr:spPr>
          <a:xfrm>
            <a:off x="6011111" y="4506144"/>
            <a:ext cx="3318212" cy="35814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夏と冬の場合で凝縮温度条件を変更し流速を確認</a:t>
            </a: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A3B00798-BC5D-4B6E-9572-E34022DA9C45}"/>
              </a:ext>
            </a:extLst>
          </xdr:cNvPr>
          <xdr:cNvSpPr/>
        </xdr:nvSpPr>
        <xdr:spPr>
          <a:xfrm>
            <a:off x="4120515" y="1885949"/>
            <a:ext cx="910986" cy="188976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2" name="直線矢印コネクタ 11">
            <a:extLst>
              <a:ext uri="{FF2B5EF4-FFF2-40B4-BE49-F238E27FC236}">
                <a16:creationId xmlns:a16="http://schemas.microsoft.com/office/drawing/2014/main" id="{BB1AB142-5363-40DA-A2F5-EE1BC28352EB}"/>
              </a:ext>
            </a:extLst>
          </xdr:cNvPr>
          <xdr:cNvCxnSpPr/>
        </xdr:nvCxnSpPr>
        <xdr:spPr>
          <a:xfrm flipH="1" flipV="1">
            <a:off x="5066077" y="3689986"/>
            <a:ext cx="1238101" cy="78993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297179</xdr:colOff>
      <xdr:row>6</xdr:row>
      <xdr:rowOff>213360</xdr:rowOff>
    </xdr:from>
    <xdr:to>
      <xdr:col>24</xdr:col>
      <xdr:colOff>521969</xdr:colOff>
      <xdr:row>26</xdr:row>
      <xdr:rowOff>219074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FB35DA2F-8381-4449-ABC4-096FDE568F07}"/>
            </a:ext>
          </a:extLst>
        </xdr:cNvPr>
        <xdr:cNvGrpSpPr/>
      </xdr:nvGrpSpPr>
      <xdr:grpSpPr>
        <a:xfrm>
          <a:off x="1303019" y="1638300"/>
          <a:ext cx="8576310" cy="4608194"/>
          <a:chOff x="1303019" y="1638300"/>
          <a:chExt cx="8576310" cy="4608194"/>
        </a:xfrm>
      </xdr:grpSpPr>
      <xdr:grpSp>
        <xdr:nvGrpSpPr>
          <xdr:cNvPr id="13" name="グループ化 12">
            <a:extLst>
              <a:ext uri="{FF2B5EF4-FFF2-40B4-BE49-F238E27FC236}">
                <a16:creationId xmlns:a16="http://schemas.microsoft.com/office/drawing/2014/main" id="{5B127FE4-8B8A-4072-A18C-529E3DD86ABB}"/>
              </a:ext>
            </a:extLst>
          </xdr:cNvPr>
          <xdr:cNvGrpSpPr/>
        </xdr:nvGrpSpPr>
        <xdr:grpSpPr>
          <a:xfrm>
            <a:off x="1303019" y="1638300"/>
            <a:ext cx="8576310" cy="2628900"/>
            <a:chOff x="4112923" y="1632585"/>
            <a:chExt cx="8544289" cy="2628900"/>
          </a:xfrm>
        </xdr:grpSpPr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EF96D6A-D1EC-44A1-BCDB-597B2071C58E}"/>
                </a:ext>
              </a:extLst>
            </xdr:cNvPr>
            <xdr:cNvSpPr txBox="1"/>
          </xdr:nvSpPr>
          <xdr:spPr>
            <a:xfrm>
              <a:off x="8910077" y="3446145"/>
              <a:ext cx="3747135" cy="8153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100"/>
                <a:t>・それぞれ条件を選択</a:t>
              </a:r>
              <a:endParaRPr kumimoji="1" lang="en-US" altLang="ja-JP" sz="1100"/>
            </a:p>
            <a:p>
              <a:r>
                <a:rPr kumimoji="1" lang="ja-JP" altLang="en-US" sz="1100"/>
                <a:t>・送液温度はわからなければ未記入</a:t>
              </a:r>
              <a:r>
                <a:rPr kumimoji="1" lang="en-US" altLang="ja-JP" sz="1100"/>
                <a:t>(</a:t>
              </a:r>
              <a:r>
                <a:rPr kumimoji="1" lang="ja-JP" altLang="en-US" sz="1100"/>
                <a:t>中間圧力表より</a:t>
              </a:r>
              <a:r>
                <a:rPr kumimoji="1" lang="en-US" altLang="ja-JP" sz="1100"/>
                <a:t>)</a:t>
              </a:r>
            </a:p>
            <a:p>
              <a:r>
                <a:rPr kumimoji="1" lang="ja-JP" altLang="en-US" sz="1100"/>
                <a:t>　→計算式を</a:t>
              </a:r>
              <a:r>
                <a:rPr kumimoji="1" lang="en-US" altLang="ja-JP" sz="1100"/>
                <a:t>E12</a:t>
              </a:r>
              <a:r>
                <a:rPr kumimoji="1" lang="ja-JP" altLang="en-US" sz="1100"/>
                <a:t>から</a:t>
              </a:r>
              <a:r>
                <a:rPr kumimoji="1" lang="en-US" altLang="ja-JP" sz="1100"/>
                <a:t>E10,E11</a:t>
              </a:r>
              <a:r>
                <a:rPr kumimoji="1" lang="ja-JP" altLang="en-US" sz="1100"/>
                <a:t>へ変更する</a:t>
              </a:r>
            </a:p>
          </xdr:txBody>
        </xdr:sp>
        <xdr:sp macro="" textlink="">
          <xdr:nvSpPr>
            <xdr:cNvPr id="15" name="正方形/長方形 14">
              <a:extLst>
                <a:ext uri="{FF2B5EF4-FFF2-40B4-BE49-F238E27FC236}">
                  <a16:creationId xmlns:a16="http://schemas.microsoft.com/office/drawing/2014/main" id="{B5E3FEFF-3FF0-47B8-BA25-8B2B130200E5}"/>
                </a:ext>
              </a:extLst>
            </xdr:cNvPr>
            <xdr:cNvSpPr/>
          </xdr:nvSpPr>
          <xdr:spPr>
            <a:xfrm>
              <a:off x="4112923" y="1632585"/>
              <a:ext cx="621002" cy="1156335"/>
            </a:xfrm>
            <a:prstGeom prst="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6" name="直線矢印コネクタ 15">
              <a:extLst>
                <a:ext uri="{FF2B5EF4-FFF2-40B4-BE49-F238E27FC236}">
                  <a16:creationId xmlns:a16="http://schemas.microsoft.com/office/drawing/2014/main" id="{1A438B7A-D69E-48B6-B185-F92C947575C3}"/>
                </a:ext>
              </a:extLst>
            </xdr:cNvPr>
            <xdr:cNvCxnSpPr/>
          </xdr:nvCxnSpPr>
          <xdr:spPr>
            <a:xfrm flipH="1" flipV="1">
              <a:off x="4705064" y="2813685"/>
              <a:ext cx="4243676" cy="701040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6F42E9-F5DD-4DE5-B75E-87B8DA4677BC}"/>
              </a:ext>
            </a:extLst>
          </xdr:cNvPr>
          <xdr:cNvSpPr/>
        </xdr:nvSpPr>
        <xdr:spPr>
          <a:xfrm>
            <a:off x="2529840" y="5798819"/>
            <a:ext cx="1226820" cy="447675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矢印コネクタ 18">
            <a:extLst>
              <a:ext uri="{FF2B5EF4-FFF2-40B4-BE49-F238E27FC236}">
                <a16:creationId xmlns:a16="http://schemas.microsoft.com/office/drawing/2014/main" id="{FEDF9F8C-1DF0-4DB3-91C7-74D7C16475AF}"/>
              </a:ext>
            </a:extLst>
          </xdr:cNvPr>
          <xdr:cNvCxnSpPr/>
        </xdr:nvCxnSpPr>
        <xdr:spPr>
          <a:xfrm flipH="1">
            <a:off x="3726180" y="4152900"/>
            <a:ext cx="2857500" cy="162496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297181</xdr:colOff>
      <xdr:row>8</xdr:row>
      <xdr:rowOff>9525</xdr:rowOff>
    </xdr:from>
    <xdr:to>
      <xdr:col>10</xdr:col>
      <xdr:colOff>297181</xdr:colOff>
      <xdr:row>11</xdr:row>
      <xdr:rowOff>7620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1F330C4-1651-4FA8-BF33-E391DAB7276D}"/>
            </a:ext>
          </a:extLst>
        </xdr:cNvPr>
        <xdr:cNvSpPr/>
      </xdr:nvSpPr>
      <xdr:spPr>
        <a:xfrm>
          <a:off x="3131821" y="1891665"/>
          <a:ext cx="304800" cy="68389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0</xdr:row>
      <xdr:rowOff>24765</xdr:rowOff>
    </xdr:from>
    <xdr:to>
      <xdr:col>21</xdr:col>
      <xdr:colOff>845820</xdr:colOff>
      <xdr:row>8</xdr:row>
      <xdr:rowOff>1905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80504241-DE7B-459D-8267-7AA4E941E4FA}"/>
            </a:ext>
          </a:extLst>
        </xdr:cNvPr>
        <xdr:cNvGrpSpPr/>
      </xdr:nvGrpSpPr>
      <xdr:grpSpPr>
        <a:xfrm>
          <a:off x="3444240" y="24765"/>
          <a:ext cx="4488180" cy="1859280"/>
          <a:chOff x="3444240" y="24765"/>
          <a:chExt cx="4488180" cy="1859280"/>
        </a:xfrm>
      </xdr:grpSpPr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D8F44543-4121-46D1-91CB-7719AC1B2320}"/>
              </a:ext>
            </a:extLst>
          </xdr:cNvPr>
          <xdr:cNvCxnSpPr/>
        </xdr:nvCxnSpPr>
        <xdr:spPr>
          <a:xfrm flipH="1">
            <a:off x="3444240" y="472440"/>
            <a:ext cx="2910840" cy="1411605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96CE139A-6B8C-4D50-807C-12EE09AC64A5}"/>
              </a:ext>
            </a:extLst>
          </xdr:cNvPr>
          <xdr:cNvSpPr txBox="1"/>
        </xdr:nvSpPr>
        <xdr:spPr>
          <a:xfrm>
            <a:off x="6400800" y="24765"/>
            <a:ext cx="1531620" cy="5619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機器の仕様書を確認</a:t>
            </a:r>
            <a:endParaRPr kumimoji="1" lang="en-US" altLang="ja-JP" sz="1100"/>
          </a:p>
          <a:p>
            <a:r>
              <a:rPr kumimoji="1" lang="ja-JP" altLang="en-US" sz="1100"/>
              <a:t>もしくは想定</a:t>
            </a:r>
          </a:p>
        </xdr:txBody>
      </xdr:sp>
    </xdr:grpSp>
    <xdr:clientData/>
  </xdr:twoCellAnchor>
  <xdr:twoCellAnchor>
    <xdr:from>
      <xdr:col>10</xdr:col>
      <xdr:colOff>68580</xdr:colOff>
      <xdr:row>27</xdr:row>
      <xdr:rowOff>40005</xdr:rowOff>
    </xdr:from>
    <xdr:to>
      <xdr:col>17</xdr:col>
      <xdr:colOff>289560</xdr:colOff>
      <xdr:row>29</xdr:row>
      <xdr:rowOff>144780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8C8C6FA-BDCC-4640-9294-D90BB617A1AC}"/>
            </a:ext>
          </a:extLst>
        </xdr:cNvPr>
        <xdr:cNvSpPr txBox="1"/>
      </xdr:nvSpPr>
      <xdr:spPr>
        <a:xfrm>
          <a:off x="3208020" y="6296025"/>
          <a:ext cx="2423160" cy="5619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使用したい配管材に入れ替える</a:t>
          </a:r>
          <a:endParaRPr kumimoji="1" lang="en-US" altLang="ja-JP" sz="1100"/>
        </a:p>
        <a:p>
          <a:r>
            <a:rPr kumimoji="1" lang="ja-JP" altLang="en-US" sz="1100"/>
            <a:t>右の表に判定が表記されています。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297A-659A-4DED-BA9F-63C563FBF3BF}">
  <sheetPr>
    <tabColor rgb="FFFFFF00"/>
  </sheetPr>
  <dimension ref="A1:BG144"/>
  <sheetViews>
    <sheetView tabSelected="1" view="pageBreakPreview" topLeftCell="A10" zoomScale="70" zoomScaleNormal="100" zoomScaleSheetLayoutView="70" workbookViewId="0">
      <selection activeCell="AX18" sqref="AX18"/>
    </sheetView>
  </sheetViews>
  <sheetFormatPr defaultRowHeight="18"/>
  <cols>
    <col min="1" max="1" width="4" customWidth="1"/>
    <col min="2" max="2" width="5.19921875" customWidth="1"/>
    <col min="3" max="12" width="4" customWidth="1"/>
    <col min="13" max="13" width="4.59765625" customWidth="1"/>
    <col min="14" max="16" width="4" customWidth="1"/>
    <col min="17" max="18" width="4.296875" customWidth="1"/>
    <col min="19" max="19" width="5.8984375" customWidth="1"/>
    <col min="21" max="21" width="3.8984375" customWidth="1"/>
    <col min="22" max="22" width="12.19921875" customWidth="1"/>
    <col min="26" max="26" width="13.8984375" customWidth="1"/>
    <col min="27" max="27" width="12.09765625" customWidth="1"/>
    <col min="28" max="28" width="11.59765625" customWidth="1"/>
    <col min="30" max="30" width="13.09765625" customWidth="1"/>
    <col min="31" max="31" width="3.09765625" customWidth="1"/>
    <col min="32" max="32" width="11.796875" customWidth="1"/>
    <col min="33" max="33" width="3.8984375" customWidth="1"/>
    <col min="35" max="35" width="12.296875" customWidth="1"/>
    <col min="39" max="39" width="13.19921875" customWidth="1"/>
    <col min="40" max="40" width="13.296875" customWidth="1"/>
    <col min="41" max="41" width="13.09765625" customWidth="1"/>
    <col min="42" max="42" width="12.19921875" bestFit="1" customWidth="1"/>
    <col min="43" max="43" width="13.296875" customWidth="1"/>
    <col min="44" max="44" width="3.59765625" customWidth="1"/>
    <col min="45" max="45" width="13.19921875" customWidth="1"/>
    <col min="46" max="46" width="3.59765625" customWidth="1"/>
    <col min="49" max="49" width="16.09765625" customWidth="1"/>
    <col min="53" max="53" width="11.3984375" customWidth="1"/>
    <col min="54" max="54" width="11.69921875" customWidth="1"/>
    <col min="55" max="55" width="4.5" customWidth="1"/>
    <col min="56" max="56" width="11.8984375" customWidth="1"/>
    <col min="57" max="57" width="3.796875" customWidth="1"/>
  </cols>
  <sheetData>
    <row r="1" spans="1:59" ht="22.2">
      <c r="B1" s="31" t="s">
        <v>125</v>
      </c>
    </row>
    <row r="2" spans="1:59">
      <c r="B2" s="149" t="s">
        <v>87</v>
      </c>
      <c r="C2" s="149"/>
      <c r="D2" s="149"/>
      <c r="E2" s="28"/>
      <c r="F2" s="28"/>
      <c r="G2" s="28"/>
      <c r="H2" s="28"/>
      <c r="I2" s="28"/>
      <c r="J2" s="28"/>
      <c r="K2" s="28"/>
      <c r="L2" s="28"/>
      <c r="M2" s="28"/>
    </row>
    <row r="3" spans="1:59">
      <c r="B3" s="149" t="s">
        <v>88</v>
      </c>
      <c r="C3" s="149"/>
      <c r="D3" s="149"/>
      <c r="E3" s="150">
        <v>-20</v>
      </c>
      <c r="F3" s="150"/>
      <c r="G3" t="s">
        <v>89</v>
      </c>
      <c r="Q3" s="153" t="s">
        <v>143</v>
      </c>
      <c r="R3" s="153"/>
      <c r="T3" t="s">
        <v>104</v>
      </c>
    </row>
    <row r="4" spans="1:59">
      <c r="B4" s="149" t="s">
        <v>90</v>
      </c>
      <c r="C4" s="149"/>
      <c r="D4" s="149"/>
      <c r="E4" s="150"/>
      <c r="F4" s="150"/>
      <c r="G4" t="s">
        <v>91</v>
      </c>
      <c r="Q4" s="154" t="s">
        <v>144</v>
      </c>
      <c r="R4" s="154"/>
      <c r="T4" t="s">
        <v>105</v>
      </c>
      <c r="U4" t="s">
        <v>109</v>
      </c>
      <c r="BG4">
        <v>-70</v>
      </c>
    </row>
    <row r="5" spans="1:59">
      <c r="B5" s="30"/>
      <c r="C5" s="30"/>
      <c r="Q5" s="78"/>
      <c r="R5" s="78"/>
      <c r="T5" t="s">
        <v>106</v>
      </c>
      <c r="U5" t="s">
        <v>110</v>
      </c>
      <c r="BG5">
        <v>-69</v>
      </c>
    </row>
    <row r="6" spans="1:59">
      <c r="B6" s="149" t="s">
        <v>92</v>
      </c>
      <c r="C6" s="149"/>
      <c r="D6" s="149"/>
      <c r="E6" s="28"/>
      <c r="F6" s="28"/>
      <c r="G6" s="28"/>
      <c r="H6" s="28"/>
      <c r="I6" s="28"/>
      <c r="J6" s="28"/>
      <c r="M6" s="48"/>
      <c r="N6" s="48"/>
      <c r="O6" s="48"/>
      <c r="P6" s="48"/>
      <c r="Q6" s="48"/>
      <c r="R6" s="48"/>
      <c r="S6" s="48"/>
      <c r="T6" t="s">
        <v>151</v>
      </c>
      <c r="U6" t="s">
        <v>111</v>
      </c>
      <c r="BG6">
        <v>-68</v>
      </c>
    </row>
    <row r="7" spans="1:59" ht="19.2">
      <c r="B7" s="149" t="s">
        <v>175</v>
      </c>
      <c r="C7" s="149"/>
      <c r="D7" s="149"/>
      <c r="E7" s="150">
        <v>9.23</v>
      </c>
      <c r="F7" s="150"/>
      <c r="G7" t="s">
        <v>91</v>
      </c>
      <c r="H7" s="89" t="s">
        <v>103</v>
      </c>
      <c r="I7" s="151">
        <f>E7</f>
        <v>9.23</v>
      </c>
      <c r="J7" s="151"/>
      <c r="K7" s="151"/>
      <c r="L7" t="s">
        <v>173</v>
      </c>
      <c r="M7" s="114" t="s">
        <v>164</v>
      </c>
      <c r="N7" s="155">
        <f>E7*860</f>
        <v>7937.8</v>
      </c>
      <c r="O7" s="155"/>
      <c r="P7" s="155"/>
      <c r="Q7" s="48" t="s">
        <v>158</v>
      </c>
      <c r="R7" s="48"/>
      <c r="S7" s="48"/>
      <c r="T7" t="s">
        <v>107</v>
      </c>
      <c r="U7" t="s">
        <v>112</v>
      </c>
      <c r="BG7">
        <v>-67</v>
      </c>
    </row>
    <row r="8" spans="1:59">
      <c r="B8" s="149" t="s">
        <v>104</v>
      </c>
      <c r="C8" s="149"/>
      <c r="D8" s="149"/>
      <c r="E8" s="152" t="s">
        <v>169</v>
      </c>
      <c r="F8" s="152"/>
      <c r="G8" s="110" t="str">
        <f>VLOOKUP(E8,T4:U9,2)</f>
        <v>E</v>
      </c>
      <c r="M8" s="48"/>
      <c r="N8" s="48"/>
      <c r="O8" s="48"/>
      <c r="P8" s="48"/>
      <c r="Q8" s="48"/>
      <c r="R8" s="48"/>
      <c r="S8" s="48"/>
      <c r="T8" t="s">
        <v>167</v>
      </c>
      <c r="U8" t="s">
        <v>168</v>
      </c>
      <c r="BG8">
        <v>-66</v>
      </c>
    </row>
    <row r="9" spans="1:59" ht="19.2">
      <c r="B9" s="149" t="s">
        <v>176</v>
      </c>
      <c r="C9" s="149"/>
      <c r="D9" s="149"/>
      <c r="E9" s="156">
        <v>-30</v>
      </c>
      <c r="F9" s="156"/>
      <c r="G9" t="s">
        <v>89</v>
      </c>
      <c r="I9" s="149" t="s">
        <v>160</v>
      </c>
      <c r="J9" s="149"/>
      <c r="K9" s="123">
        <v>0</v>
      </c>
      <c r="L9" t="s">
        <v>161</v>
      </c>
      <c r="M9" s="157" t="s">
        <v>170</v>
      </c>
      <c r="N9" s="157"/>
      <c r="O9" s="157"/>
      <c r="P9" s="157"/>
      <c r="Q9" s="158">
        <f ca="1">VLOOKUP((E9+K9),INDIRECT(G8),7,0)</f>
        <v>403.2</v>
      </c>
      <c r="R9" s="158"/>
      <c r="S9" s="122" t="s">
        <v>172</v>
      </c>
      <c r="T9" t="s">
        <v>108</v>
      </c>
      <c r="U9" t="s">
        <v>113</v>
      </c>
      <c r="BG9">
        <v>-65</v>
      </c>
    </row>
    <row r="10" spans="1:59" ht="19.2">
      <c r="B10" s="149" t="s">
        <v>177</v>
      </c>
      <c r="C10" s="149"/>
      <c r="D10" s="149"/>
      <c r="E10" s="156">
        <v>10</v>
      </c>
      <c r="F10" s="156"/>
      <c r="G10" t="s">
        <v>89</v>
      </c>
      <c r="H10" t="s">
        <v>98</v>
      </c>
      <c r="I10" s="149" t="s">
        <v>178</v>
      </c>
      <c r="J10" s="149"/>
      <c r="K10" s="123">
        <v>0</v>
      </c>
      <c r="L10" t="s">
        <v>161</v>
      </c>
      <c r="M10" s="157" t="s">
        <v>171</v>
      </c>
      <c r="N10" s="157"/>
      <c r="O10" s="157"/>
      <c r="P10" s="157"/>
      <c r="Q10" s="158">
        <f ca="1">VLOOKUP((E10-K10),INDIRECT(G8),6,0)</f>
        <v>215.4</v>
      </c>
      <c r="R10" s="158"/>
      <c r="S10" s="122" t="s">
        <v>172</v>
      </c>
      <c r="V10" s="32"/>
      <c r="W10" s="32"/>
      <c r="X10" s="32" t="s">
        <v>16</v>
      </c>
      <c r="Y10" s="32"/>
      <c r="Z10" s="32" t="s">
        <v>17</v>
      </c>
      <c r="AA10" s="32" t="s">
        <v>18</v>
      </c>
      <c r="AB10" s="32" t="s">
        <v>19</v>
      </c>
      <c r="AC10" s="32" t="s">
        <v>20</v>
      </c>
      <c r="AD10" s="143" t="s">
        <v>152</v>
      </c>
      <c r="AE10" s="143"/>
      <c r="AF10" s="144" t="s">
        <v>153</v>
      </c>
      <c r="AG10" s="144"/>
      <c r="AI10" s="32"/>
      <c r="AJ10" s="32"/>
      <c r="AK10" s="32" t="s">
        <v>16</v>
      </c>
      <c r="AL10" s="32"/>
      <c r="AM10" s="32" t="s">
        <v>17</v>
      </c>
      <c r="AN10" s="32" t="s">
        <v>18</v>
      </c>
      <c r="AO10" s="32" t="s">
        <v>19</v>
      </c>
      <c r="AP10" s="32" t="s">
        <v>20</v>
      </c>
      <c r="AQ10" s="143" t="s">
        <v>152</v>
      </c>
      <c r="AR10" s="143"/>
      <c r="AS10" s="144" t="s">
        <v>153</v>
      </c>
      <c r="AT10" s="144"/>
      <c r="AV10" s="117" t="s">
        <v>62</v>
      </c>
      <c r="AW10" s="117" t="s">
        <v>16</v>
      </c>
      <c r="AX10" s="117" t="s">
        <v>63</v>
      </c>
      <c r="AY10" s="117" t="s">
        <v>64</v>
      </c>
      <c r="AZ10" s="117" t="s">
        <v>65</v>
      </c>
      <c r="BA10" s="117" t="s">
        <v>66</v>
      </c>
      <c r="BB10" s="145" t="s">
        <v>156</v>
      </c>
      <c r="BC10" s="145"/>
      <c r="BD10" s="146" t="s">
        <v>155</v>
      </c>
      <c r="BE10" s="146"/>
      <c r="BG10">
        <v>-64</v>
      </c>
    </row>
    <row r="11" spans="1:59" ht="19.2">
      <c r="B11" s="149" t="s">
        <v>177</v>
      </c>
      <c r="C11" s="149"/>
      <c r="D11" s="149"/>
      <c r="E11" s="156">
        <v>0</v>
      </c>
      <c r="F11" s="156"/>
      <c r="G11" t="s">
        <v>89</v>
      </c>
      <c r="H11" t="s">
        <v>99</v>
      </c>
      <c r="I11" s="149" t="s">
        <v>178</v>
      </c>
      <c r="J11" s="149"/>
      <c r="K11" s="123">
        <v>0</v>
      </c>
      <c r="L11" t="s">
        <v>161</v>
      </c>
      <c r="M11" s="157" t="s">
        <v>171</v>
      </c>
      <c r="N11" s="157"/>
      <c r="O11" s="157"/>
      <c r="P11" s="157"/>
      <c r="Q11" s="158">
        <f ca="1">VLOOKUP((E11-K11),INDIRECT(G8),6,0)</f>
        <v>200</v>
      </c>
      <c r="R11" s="158"/>
      <c r="S11" s="122" t="s">
        <v>172</v>
      </c>
      <c r="U11" s="65">
        <v>1</v>
      </c>
      <c r="V11" s="32" t="str">
        <f>X11&amp;"_"&amp;W11</f>
        <v>6A_Sch80</v>
      </c>
      <c r="W11" s="32" t="s">
        <v>163</v>
      </c>
      <c r="X11" s="32" t="s">
        <v>22</v>
      </c>
      <c r="Y11" s="32" t="s">
        <v>23</v>
      </c>
      <c r="Z11" s="32">
        <v>10.5</v>
      </c>
      <c r="AA11" s="32">
        <v>7.1</v>
      </c>
      <c r="AB11" s="32">
        <v>2.4</v>
      </c>
      <c r="AC11" s="32">
        <f>(PI()*(AA11*10^-3)^2)/4</f>
        <v>3.9591921416865361E-5</v>
      </c>
      <c r="AD11" s="32">
        <f ca="1">$Q$22/AC11</f>
        <v>140.02598422052552</v>
      </c>
      <c r="AE11" s="32" t="str">
        <f ca="1">IF(AND(AD11&gt;=8,AD11&lt;=12),"〇","×")</f>
        <v>×</v>
      </c>
      <c r="AF11" s="32">
        <f ca="1">$Q$26/AC11</f>
        <v>1.1060563115291511</v>
      </c>
      <c r="AG11" s="32" t="str">
        <f ca="1">IF(AND(AF11&gt;=0.5,AF11&lt;=1),"〇","×")</f>
        <v>×</v>
      </c>
      <c r="AH11" s="1">
        <v>1</v>
      </c>
      <c r="AI11" s="32" t="str">
        <f>AK11&amp;""&amp;AJ$11</f>
        <v>6Asch5</v>
      </c>
      <c r="AJ11" s="43" t="s">
        <v>139</v>
      </c>
      <c r="AK11" s="32" t="s">
        <v>22</v>
      </c>
      <c r="AL11" s="32" t="s">
        <v>23</v>
      </c>
      <c r="AM11" s="32">
        <v>10.5</v>
      </c>
      <c r="AN11" s="32">
        <f>AM11-AO11*2</f>
        <v>8.5</v>
      </c>
      <c r="AO11" s="41">
        <v>1</v>
      </c>
      <c r="AP11" s="32">
        <f>(PI()*(AN11*10^-3)^2)/4</f>
        <v>5.6745017305465647E-5</v>
      </c>
      <c r="AQ11" s="32">
        <f ca="1">$Q$22/AP11</f>
        <v>97.698406429850365</v>
      </c>
      <c r="AR11" s="32" t="str">
        <f ca="1">IF(AND(AQ11&gt;=8,AQ11&lt;=12),"〇","×")</f>
        <v>×</v>
      </c>
      <c r="AS11" s="32">
        <f ca="1">$Q$26/AP11</f>
        <v>0.77171347632089249</v>
      </c>
      <c r="AT11" s="32" t="str">
        <f ca="1">IF(AND(AS11&gt;=0.5,AS11&lt;=1),"〇","×")</f>
        <v>〇</v>
      </c>
      <c r="AV11" s="117"/>
      <c r="AW11" s="117" t="s">
        <v>67</v>
      </c>
      <c r="AX11" s="117" t="s">
        <v>68</v>
      </c>
      <c r="AY11" s="117" t="s">
        <v>68</v>
      </c>
      <c r="AZ11" s="117" t="s">
        <v>68</v>
      </c>
      <c r="BA11" s="118" t="s">
        <v>69</v>
      </c>
      <c r="BB11" s="147" t="s">
        <v>154</v>
      </c>
      <c r="BC11" s="148"/>
      <c r="BD11" s="147" t="s">
        <v>154</v>
      </c>
      <c r="BE11" s="148"/>
      <c r="BG11">
        <v>-63</v>
      </c>
    </row>
    <row r="12" spans="1:59" ht="19.2">
      <c r="B12" s="149" t="s">
        <v>97</v>
      </c>
      <c r="C12" s="149"/>
      <c r="D12" s="149"/>
      <c r="E12" s="156">
        <v>10</v>
      </c>
      <c r="F12" s="156"/>
      <c r="G12" t="s">
        <v>89</v>
      </c>
      <c r="M12" s="157" t="s">
        <v>171</v>
      </c>
      <c r="N12" s="157"/>
      <c r="O12" s="157"/>
      <c r="P12" s="157"/>
      <c r="Q12" s="158">
        <f ca="1">VLOOKUP(E12,INDIRECT(G8),6,0)</f>
        <v>215.4</v>
      </c>
      <c r="R12" s="158"/>
      <c r="S12" s="122" t="s">
        <v>172</v>
      </c>
      <c r="T12" s="61"/>
      <c r="U12" s="65">
        <v>2</v>
      </c>
      <c r="V12" s="32" t="str">
        <f>X12&amp;"_"&amp;W11</f>
        <v>8A_Sch80</v>
      </c>
      <c r="W12" s="32"/>
      <c r="X12" s="32" t="s">
        <v>25</v>
      </c>
      <c r="Y12" s="32" t="s">
        <v>26</v>
      </c>
      <c r="Z12" s="32">
        <v>13.8</v>
      </c>
      <c r="AA12" s="32">
        <v>9.4</v>
      </c>
      <c r="AB12" s="32">
        <v>3</v>
      </c>
      <c r="AC12" s="32">
        <f t="shared" ref="AC12:AC15" si="0">(PI()*(AA12*10^-3)^2)/4</f>
        <v>6.9397781717798525E-5</v>
      </c>
      <c r="AD12" s="32">
        <f t="shared" ref="AD12:AD14" ca="1" si="1">$Q$22/AC12</f>
        <v>79.885806525087034</v>
      </c>
      <c r="AE12" s="32" t="str">
        <f t="shared" ref="AE12:AE15" ca="1" si="2">IF(AND(AD12&gt;=8,AD12&lt;=12),"〇","×")</f>
        <v>×</v>
      </c>
      <c r="AF12" s="32">
        <f t="shared" ref="AF12:AF15" ca="1" si="3">$Q$26/AC12</f>
        <v>0.631012886647629</v>
      </c>
      <c r="AG12" s="32" t="str">
        <f t="shared" ref="AG12:AG15" ca="1" si="4">IF(AND(AF12&gt;=0.5,AF12&lt;=1),"〇","×")</f>
        <v>〇</v>
      </c>
      <c r="AH12" s="1">
        <v>2</v>
      </c>
      <c r="AI12" s="32" t="str">
        <f t="shared" ref="AI12:AI25" si="5">AK12&amp;""&amp;AJ$11</f>
        <v>8Asch5</v>
      </c>
      <c r="AJ12" s="43" t="s">
        <v>139</v>
      </c>
      <c r="AK12" s="32" t="s">
        <v>25</v>
      </c>
      <c r="AL12" s="32" t="s">
        <v>26</v>
      </c>
      <c r="AM12" s="32">
        <v>13.8</v>
      </c>
      <c r="AN12" s="32">
        <f t="shared" ref="AN12:AN25" si="6">AM12-AO12*2</f>
        <v>11.4</v>
      </c>
      <c r="AO12" s="41">
        <v>1.2</v>
      </c>
      <c r="AP12" s="32">
        <f>(PI()*(AN12*10^-3)^2)/4</f>
        <v>1.0207034531513238E-4</v>
      </c>
      <c r="AQ12" s="32">
        <f t="shared" ref="AQ12:AQ70" ca="1" si="7">$Q$22/AP12</f>
        <v>54.314480336693521</v>
      </c>
      <c r="AR12" s="32" t="str">
        <f t="shared" ref="AR12:AR70" ca="1" si="8">IF(AND(AQ12&gt;=8,AQ12&lt;=12),"〇","×")</f>
        <v>×</v>
      </c>
      <c r="AS12" s="32">
        <f t="shared" ref="AS12:AS70" ca="1" si="9">$Q$26/AP12</f>
        <v>0.42902661329781849</v>
      </c>
      <c r="AT12" s="32" t="str">
        <f t="shared" ref="AT12:AT70" ca="1" si="10">IF(AND(AS12&gt;=0.5,AS12&lt;=1),"〇","×")</f>
        <v>×</v>
      </c>
      <c r="AV12" s="117">
        <v>3</v>
      </c>
      <c r="AW12" s="117" t="s">
        <v>70</v>
      </c>
      <c r="AX12" s="117">
        <v>6.35</v>
      </c>
      <c r="AY12" s="117">
        <v>4.75</v>
      </c>
      <c r="AZ12" s="117">
        <v>0.8</v>
      </c>
      <c r="BA12" s="117">
        <f>PI()*(AY12/1000)^2/4</f>
        <v>1.7720546061654925E-5</v>
      </c>
      <c r="BB12" s="119">
        <f ca="1">$Q$22/BA12</f>
        <v>312.85140673935473</v>
      </c>
      <c r="BC12" s="119" t="str">
        <f ca="1">IF(AND(BB12&gt;=8,BB12&lt;=12),"〇","×")</f>
        <v>×</v>
      </c>
      <c r="BD12" s="119">
        <f ca="1">$Q$26/BA12</f>
        <v>2.471193292595435</v>
      </c>
      <c r="BE12" s="119" t="str">
        <f ca="1">IF(AND(BD12&gt;=0.5,BD12&lt;=1),"〇","×")</f>
        <v>×</v>
      </c>
      <c r="BG12">
        <v>-62</v>
      </c>
    </row>
    <row r="13" spans="1:59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U13" s="65">
        <v>3</v>
      </c>
      <c r="V13" s="32" t="str">
        <f>X13&amp;"_"&amp;W11</f>
        <v>10A_Sch80</v>
      </c>
      <c r="W13" s="32"/>
      <c r="X13" s="32" t="s">
        <v>27</v>
      </c>
      <c r="Y13" s="32" t="s">
        <v>28</v>
      </c>
      <c r="Z13" s="32">
        <v>17.3</v>
      </c>
      <c r="AA13" s="32">
        <v>12.7</v>
      </c>
      <c r="AB13" s="32">
        <v>3.2</v>
      </c>
      <c r="AC13" s="32">
        <f t="shared" si="0"/>
        <v>1.2667686977437442E-4</v>
      </c>
      <c r="AD13" s="32">
        <f t="shared" ca="1" si="1"/>
        <v>43.764088688428856</v>
      </c>
      <c r="AE13" s="32" t="str">
        <f t="shared" ca="1" si="2"/>
        <v>×</v>
      </c>
      <c r="AF13" s="32">
        <f t="shared" ca="1" si="3"/>
        <v>0.34568974309743006</v>
      </c>
      <c r="AG13" s="32" t="str">
        <f t="shared" ca="1" si="4"/>
        <v>×</v>
      </c>
      <c r="AH13" s="1">
        <v>3</v>
      </c>
      <c r="AI13" s="32" t="str">
        <f t="shared" si="5"/>
        <v>10Asch5</v>
      </c>
      <c r="AJ13" s="43" t="s">
        <v>139</v>
      </c>
      <c r="AK13" s="32" t="s">
        <v>27</v>
      </c>
      <c r="AL13" s="32" t="s">
        <v>28</v>
      </c>
      <c r="AM13" s="32">
        <v>17.3</v>
      </c>
      <c r="AN13" s="32">
        <f t="shared" si="6"/>
        <v>14.9</v>
      </c>
      <c r="AO13" s="41">
        <v>1.2</v>
      </c>
      <c r="AP13" s="32">
        <f t="shared" ref="AP13:AP25" si="11">(PI()*(AN13*10^-3)^2)/4</f>
        <v>1.7436624625586749E-4</v>
      </c>
      <c r="AQ13" s="32">
        <f t="shared" ca="1" si="7"/>
        <v>31.794558193579974</v>
      </c>
      <c r="AR13" s="32" t="str">
        <f t="shared" ca="1" si="8"/>
        <v>×</v>
      </c>
      <c r="AS13" s="32">
        <f t="shared" ca="1" si="9"/>
        <v>0.25114318573120353</v>
      </c>
      <c r="AT13" s="32" t="str">
        <f t="shared" ca="1" si="10"/>
        <v>×</v>
      </c>
      <c r="AV13" s="117">
        <v>4</v>
      </c>
      <c r="AW13" s="117" t="s">
        <v>71</v>
      </c>
      <c r="AX13" s="117">
        <v>9.5250000000000004</v>
      </c>
      <c r="AY13" s="117">
        <v>7.9249999999999998</v>
      </c>
      <c r="AZ13" s="117">
        <v>0.8</v>
      </c>
      <c r="BA13" s="117">
        <f t="shared" ref="BA13:BA29" si="12">PI()*(AY13/1000)^2/4</f>
        <v>4.9327422526028865E-5</v>
      </c>
      <c r="BB13" s="117">
        <f t="shared" ref="BB13:BB29" ca="1" si="13">$Q$22/BA13</f>
        <v>112.38977184856753</v>
      </c>
      <c r="BC13" s="117" t="str">
        <f t="shared" ref="BC13:BC29" ca="1" si="14">IF(AND(BB13&gt;=8,BB13&lt;=12),"〇","×")</f>
        <v>×</v>
      </c>
      <c r="BD13" s="117">
        <f t="shared" ref="BD13:BD29" ca="1" si="15">$Q$26/BA13</f>
        <v>0.88775963401661062</v>
      </c>
      <c r="BE13" s="117" t="str">
        <f t="shared" ref="BE13:BE29" ca="1" si="16">IF(AND(BD13&gt;=0.5,BD13&lt;=1),"〇","×")</f>
        <v>〇</v>
      </c>
      <c r="BG13">
        <v>-61</v>
      </c>
    </row>
    <row r="14" spans="1:59">
      <c r="B14" s="157" t="s">
        <v>174</v>
      </c>
      <c r="C14" s="157"/>
      <c r="D14" s="157"/>
      <c r="E14" s="157"/>
      <c r="F14" s="114" t="s">
        <v>103</v>
      </c>
      <c r="G14" s="155">
        <f ca="1">Q9-Q10</f>
        <v>187.79999999999998</v>
      </c>
      <c r="H14" s="155"/>
      <c r="I14" s="48" t="s">
        <v>172</v>
      </c>
      <c r="J14" s="48"/>
      <c r="K14" s="114" t="s">
        <v>103</v>
      </c>
      <c r="L14" s="155">
        <f ca="1">G14/4.187</f>
        <v>44.853116790064476</v>
      </c>
      <c r="M14" s="155"/>
      <c r="N14" s="48" t="s">
        <v>11</v>
      </c>
      <c r="O14" s="48"/>
      <c r="P14" s="48" t="s">
        <v>98</v>
      </c>
      <c r="U14" s="65">
        <v>4</v>
      </c>
      <c r="V14" s="32" t="str">
        <f>X14&amp;"_"&amp;W11</f>
        <v>15A_Sch80</v>
      </c>
      <c r="W14" s="32"/>
      <c r="X14" s="32" t="s">
        <v>29</v>
      </c>
      <c r="Y14" s="32" t="s">
        <v>30</v>
      </c>
      <c r="Z14" s="32">
        <v>21.7</v>
      </c>
      <c r="AA14" s="32">
        <v>16.100000000000001</v>
      </c>
      <c r="AB14" s="32">
        <v>3.7</v>
      </c>
      <c r="AC14" s="32">
        <f t="shared" si="0"/>
        <v>2.0358305793425266E-4</v>
      </c>
      <c r="AD14" s="32">
        <f t="shared" ca="1" si="1"/>
        <v>27.231626343723956</v>
      </c>
      <c r="AE14" s="32" t="str">
        <f t="shared" ca="1" si="2"/>
        <v>×</v>
      </c>
      <c r="AF14" s="32">
        <f t="shared" ca="1" si="3"/>
        <v>0.21510087830015998</v>
      </c>
      <c r="AG14" s="32" t="str">
        <f t="shared" ca="1" si="4"/>
        <v>×</v>
      </c>
      <c r="AH14" s="1">
        <v>4</v>
      </c>
      <c r="AI14" s="32" t="str">
        <f t="shared" si="5"/>
        <v>15Asch5</v>
      </c>
      <c r="AJ14" s="43" t="s">
        <v>139</v>
      </c>
      <c r="AK14" s="32" t="s">
        <v>29</v>
      </c>
      <c r="AL14" s="32" t="s">
        <v>30</v>
      </c>
      <c r="AM14" s="32">
        <v>21.7</v>
      </c>
      <c r="AN14" s="32">
        <f t="shared" si="6"/>
        <v>18.399999999999999</v>
      </c>
      <c r="AO14" s="42">
        <v>1.65</v>
      </c>
      <c r="AP14" s="32">
        <f t="shared" si="11"/>
        <v>2.6590440219984008E-4</v>
      </c>
      <c r="AQ14" s="32">
        <f t="shared" ca="1" si="7"/>
        <v>20.849213919413664</v>
      </c>
      <c r="AR14" s="32" t="str">
        <f t="shared" ca="1" si="8"/>
        <v>×</v>
      </c>
      <c r="AS14" s="32">
        <f t="shared" ca="1" si="9"/>
        <v>0.16468660994856008</v>
      </c>
      <c r="AT14" s="32" t="str">
        <f t="shared" ca="1" si="10"/>
        <v>×</v>
      </c>
      <c r="AV14" s="117">
        <v>7</v>
      </c>
      <c r="AW14" s="117" t="s">
        <v>72</v>
      </c>
      <c r="AX14" s="117">
        <v>12.7</v>
      </c>
      <c r="AY14" s="117">
        <v>11.1</v>
      </c>
      <c r="AZ14" s="117">
        <v>0.8</v>
      </c>
      <c r="BA14" s="117">
        <f t="shared" si="12"/>
        <v>9.6768907712199614E-5</v>
      </c>
      <c r="BB14" s="117">
        <f t="shared" ca="1" si="13"/>
        <v>57.290072758353126</v>
      </c>
      <c r="BC14" s="117" t="str">
        <f t="shared" ca="1" si="14"/>
        <v>×</v>
      </c>
      <c r="BD14" s="117">
        <f t="shared" ca="1" si="15"/>
        <v>0.45253062790507659</v>
      </c>
      <c r="BE14" s="117" t="str">
        <f t="shared" ca="1" si="16"/>
        <v>×</v>
      </c>
      <c r="BG14">
        <v>-60</v>
      </c>
    </row>
    <row r="15" spans="1:59" ht="18.600000000000001" thickBot="1">
      <c r="B15" s="114"/>
      <c r="C15" s="114"/>
      <c r="D15" s="114"/>
      <c r="E15" s="114"/>
      <c r="F15" s="114" t="s">
        <v>103</v>
      </c>
      <c r="G15" s="155">
        <f ca="1">Q9-Q11</f>
        <v>203.2</v>
      </c>
      <c r="H15" s="155"/>
      <c r="I15" s="48" t="s">
        <v>172</v>
      </c>
      <c r="J15" s="48"/>
      <c r="K15" s="114" t="s">
        <v>103</v>
      </c>
      <c r="L15" s="155">
        <f ca="1">G15/4.187</f>
        <v>48.531167900644846</v>
      </c>
      <c r="M15" s="155"/>
      <c r="N15" s="48" t="s">
        <v>11</v>
      </c>
      <c r="O15" s="48"/>
      <c r="P15" s="48" t="s">
        <v>99</v>
      </c>
      <c r="U15" s="65">
        <v>5</v>
      </c>
      <c r="V15" s="45" t="str">
        <f>X15&amp;"_"&amp;W11</f>
        <v>20A_Sch80</v>
      </c>
      <c r="W15" s="45"/>
      <c r="X15" s="45" t="s">
        <v>31</v>
      </c>
      <c r="Y15" s="45" t="s">
        <v>32</v>
      </c>
      <c r="Z15" s="45">
        <v>27.2</v>
      </c>
      <c r="AA15" s="45">
        <v>21.4</v>
      </c>
      <c r="AB15" s="45">
        <v>3.9</v>
      </c>
      <c r="AC15" s="45">
        <f t="shared" si="0"/>
        <v>3.5968094290949535E-4</v>
      </c>
      <c r="AD15" s="45">
        <f ca="1">$Q$22/AC15</f>
        <v>15.413376418369925</v>
      </c>
      <c r="AE15" s="45" t="str">
        <f t="shared" ca="1" si="2"/>
        <v>×</v>
      </c>
      <c r="AF15" s="45">
        <f t="shared" ca="1" si="3"/>
        <v>0.12174927649616669</v>
      </c>
      <c r="AG15" s="45" t="str">
        <f t="shared" ca="1" si="4"/>
        <v>×</v>
      </c>
      <c r="AH15" s="1">
        <v>5</v>
      </c>
      <c r="AI15" s="32" t="str">
        <f t="shared" si="5"/>
        <v>20Asch5</v>
      </c>
      <c r="AJ15" s="43" t="s">
        <v>139</v>
      </c>
      <c r="AK15" s="32" t="s">
        <v>31</v>
      </c>
      <c r="AL15" s="32" t="s">
        <v>32</v>
      </c>
      <c r="AM15" s="32">
        <v>27.2</v>
      </c>
      <c r="AN15" s="32">
        <f t="shared" si="6"/>
        <v>23.9</v>
      </c>
      <c r="AO15" s="42">
        <v>1.65</v>
      </c>
      <c r="AP15" s="32">
        <f t="shared" si="11"/>
        <v>4.486272849142563E-4</v>
      </c>
      <c r="AQ15" s="32">
        <f t="shared" ca="1" si="7"/>
        <v>12.357468994864746</v>
      </c>
      <c r="AR15" s="32" t="str">
        <f t="shared" ca="1" si="8"/>
        <v>×</v>
      </c>
      <c r="AS15" s="32">
        <f t="shared" ca="1" si="9"/>
        <v>9.7610858815819934E-2</v>
      </c>
      <c r="AT15" s="32" t="str">
        <f t="shared" ca="1" si="10"/>
        <v>×</v>
      </c>
      <c r="AV15" s="117">
        <v>10</v>
      </c>
      <c r="AW15" s="117" t="s">
        <v>73</v>
      </c>
      <c r="AX15" s="117">
        <v>15.875999999999999</v>
      </c>
      <c r="AY15" s="117">
        <v>13.875999999999999</v>
      </c>
      <c r="AZ15" s="117">
        <v>1</v>
      </c>
      <c r="BA15" s="117">
        <f t="shared" si="12"/>
        <v>1.5122321388474431E-4</v>
      </c>
      <c r="BB15" s="117">
        <f t="shared" ca="1" si="13"/>
        <v>36.660361998413755</v>
      </c>
      <c r="BC15" s="117" t="str">
        <f t="shared" ca="1" si="14"/>
        <v>×</v>
      </c>
      <c r="BD15" s="117">
        <f t="shared" ca="1" si="15"/>
        <v>0.28957785940236397</v>
      </c>
      <c r="BE15" s="117" t="str">
        <f t="shared" ca="1" si="16"/>
        <v>×</v>
      </c>
      <c r="BG15">
        <v>-59</v>
      </c>
    </row>
    <row r="16" spans="1:59" ht="18.600000000000001" thickTop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U16" s="65">
        <v>6</v>
      </c>
      <c r="V16" s="44" t="str">
        <f>X16&amp;"_"&amp;W16</f>
        <v>6A_Sch40</v>
      </c>
      <c r="W16" s="44" t="s">
        <v>21</v>
      </c>
      <c r="X16" s="44" t="s">
        <v>22</v>
      </c>
      <c r="Y16" s="44" t="s">
        <v>23</v>
      </c>
      <c r="Z16" s="44">
        <v>10.5</v>
      </c>
      <c r="AA16" s="44">
        <v>7.1</v>
      </c>
      <c r="AB16" s="44">
        <f>(Z16-AA16)/2</f>
        <v>1.7000000000000002</v>
      </c>
      <c r="AC16" s="44">
        <f>(PI()*(AA16*10^-3)^2)/4</f>
        <v>3.9591921416865361E-5</v>
      </c>
      <c r="AD16" s="44">
        <f ca="1">$Q$22/AC16</f>
        <v>140.02598422052552</v>
      </c>
      <c r="AE16" s="44" t="str">
        <f ca="1">IF(AND(AD16&gt;=8,AD16&lt;=12),"〇","×")</f>
        <v>×</v>
      </c>
      <c r="AF16" s="44">
        <f ca="1">$Q$26/AC16</f>
        <v>1.1060563115291511</v>
      </c>
      <c r="AG16" s="44" t="str">
        <f ca="1">IF(AND(AF16&gt;=0.5,AF16&lt;=1),"〇","×")</f>
        <v>×</v>
      </c>
      <c r="AH16" s="1">
        <v>6</v>
      </c>
      <c r="AI16" s="32" t="str">
        <f t="shared" si="5"/>
        <v>25Asch5</v>
      </c>
      <c r="AJ16" s="43" t="s">
        <v>139</v>
      </c>
      <c r="AK16" s="32" t="s">
        <v>33</v>
      </c>
      <c r="AL16" s="32" t="s">
        <v>34</v>
      </c>
      <c r="AM16" s="32">
        <v>34</v>
      </c>
      <c r="AN16" s="32">
        <f t="shared" si="6"/>
        <v>30.7</v>
      </c>
      <c r="AO16" s="42">
        <v>1.65</v>
      </c>
      <c r="AP16" s="32">
        <f t="shared" si="11"/>
        <v>7.4022991502046111E-4</v>
      </c>
      <c r="AQ16" s="32">
        <f t="shared" ca="1" si="7"/>
        <v>7.4894267998139918</v>
      </c>
      <c r="AR16" s="32" t="str">
        <f t="shared" ca="1" si="8"/>
        <v>×</v>
      </c>
      <c r="AS16" s="32">
        <f t="shared" ca="1" si="9"/>
        <v>5.9158504243211583E-2</v>
      </c>
      <c r="AT16" s="32" t="str">
        <f t="shared" ca="1" si="10"/>
        <v>×</v>
      </c>
      <c r="AV16" s="117">
        <v>13</v>
      </c>
      <c r="AW16" s="117" t="s">
        <v>74</v>
      </c>
      <c r="AX16" s="117">
        <v>19.050999999999998</v>
      </c>
      <c r="AY16" s="117">
        <v>17.050999999999998</v>
      </c>
      <c r="AZ16" s="117">
        <v>1</v>
      </c>
      <c r="BA16" s="117">
        <f t="shared" si="12"/>
        <v>2.2834399245781663E-4</v>
      </c>
      <c r="BB16" s="117">
        <f t="shared" ca="1" si="13"/>
        <v>24.278710834060735</v>
      </c>
      <c r="BC16" s="117" t="str">
        <f t="shared" ca="1" si="14"/>
        <v>×</v>
      </c>
      <c r="BD16" s="117">
        <f t="shared" ca="1" si="15"/>
        <v>0.19177598717329888</v>
      </c>
      <c r="BE16" s="117" t="str">
        <f t="shared" ca="1" si="16"/>
        <v>×</v>
      </c>
      <c r="BG16">
        <v>-58</v>
      </c>
    </row>
    <row r="17" spans="1:59" ht="19.2">
      <c r="A17" s="48"/>
      <c r="B17" s="115" t="s">
        <v>179</v>
      </c>
      <c r="C17" s="115"/>
      <c r="D17" s="115"/>
      <c r="E17" s="116" t="s">
        <v>103</v>
      </c>
      <c r="F17" s="161" t="s">
        <v>204</v>
      </c>
      <c r="G17" s="161"/>
      <c r="H17" s="116" t="s">
        <v>115</v>
      </c>
      <c r="I17" s="160" t="s">
        <v>191</v>
      </c>
      <c r="J17" s="160"/>
      <c r="K17" s="116" t="s">
        <v>116</v>
      </c>
      <c r="L17" s="163" t="s">
        <v>203</v>
      </c>
      <c r="M17" s="163"/>
      <c r="N17" s="48"/>
      <c r="O17" s="48"/>
      <c r="P17" s="48"/>
      <c r="Q17" s="48"/>
      <c r="R17" s="48"/>
      <c r="U17" s="65">
        <v>7</v>
      </c>
      <c r="V17" s="32" t="str">
        <f>X17&amp;"_"&amp;W16</f>
        <v>8A_Sch40</v>
      </c>
      <c r="W17" s="32"/>
      <c r="X17" s="32" t="s">
        <v>25</v>
      </c>
      <c r="Y17" s="32" t="s">
        <v>26</v>
      </c>
      <c r="Z17" s="32">
        <v>13.8</v>
      </c>
      <c r="AA17" s="32">
        <v>9.4</v>
      </c>
      <c r="AB17" s="32">
        <f t="shared" ref="AB17:AB43" si="17">(Z17-AA17)/2</f>
        <v>2.2000000000000002</v>
      </c>
      <c r="AC17" s="32">
        <f t="shared" ref="AC17:AC43" si="18">(PI()*(AA17*10^-3)^2)/4</f>
        <v>6.9397781717798525E-5</v>
      </c>
      <c r="AD17" s="32">
        <f t="shared" ref="AD17:AD43" ca="1" si="19">$Q$22/AC17</f>
        <v>79.885806525087034</v>
      </c>
      <c r="AE17" s="32" t="str">
        <f t="shared" ref="AE17:AE43" ca="1" si="20">IF(AND(AD17&gt;=8,AD17&lt;=12),"〇","×")</f>
        <v>×</v>
      </c>
      <c r="AF17" s="32">
        <f t="shared" ref="AF17:AF43" ca="1" si="21">$Q$26/AC17</f>
        <v>0.631012886647629</v>
      </c>
      <c r="AG17" s="32" t="str">
        <f t="shared" ref="AG17:AG43" ca="1" si="22">IF(AND(AF17&gt;=0.5,AF17&lt;=1),"〇","×")</f>
        <v>〇</v>
      </c>
      <c r="AH17" s="1">
        <v>7</v>
      </c>
      <c r="AI17" s="32" t="str">
        <f t="shared" si="5"/>
        <v>32Asch5</v>
      </c>
      <c r="AJ17" s="43" t="s">
        <v>139</v>
      </c>
      <c r="AK17" s="32" t="s">
        <v>35</v>
      </c>
      <c r="AL17" s="32" t="s">
        <v>36</v>
      </c>
      <c r="AM17" s="32">
        <v>42.7</v>
      </c>
      <c r="AN17" s="32">
        <f t="shared" si="6"/>
        <v>39.400000000000006</v>
      </c>
      <c r="AO17" s="42">
        <v>1.65</v>
      </c>
      <c r="AP17" s="32">
        <f t="shared" si="11"/>
        <v>1.2192206929316632E-3</v>
      </c>
      <c r="AQ17" s="32">
        <f t="shared" ca="1" si="7"/>
        <v>4.5470830635655952</v>
      </c>
      <c r="AR17" s="32" t="str">
        <f t="shared" ca="1" si="8"/>
        <v>×</v>
      </c>
      <c r="AS17" s="32">
        <f t="shared" ca="1" si="9"/>
        <v>3.5917118879760151E-2</v>
      </c>
      <c r="AT17" s="32" t="str">
        <f t="shared" ca="1" si="10"/>
        <v>×</v>
      </c>
      <c r="AV17" s="117">
        <v>17</v>
      </c>
      <c r="AW17" s="117" t="s">
        <v>75</v>
      </c>
      <c r="AX17" s="117">
        <v>22.225999999999999</v>
      </c>
      <c r="AY17" s="117">
        <v>20.225999999999999</v>
      </c>
      <c r="AZ17" s="117">
        <v>1</v>
      </c>
      <c r="BA17" s="117">
        <f t="shared" si="12"/>
        <v>3.2129937975268588E-4</v>
      </c>
      <c r="BB17" s="117">
        <f t="shared" ca="1" si="13"/>
        <v>17.254617073477036</v>
      </c>
      <c r="BC17" s="117" t="str">
        <f t="shared" ca="1" si="14"/>
        <v>×</v>
      </c>
      <c r="BD17" s="117">
        <f t="shared" ca="1" si="15"/>
        <v>0.13629311890485848</v>
      </c>
      <c r="BE17" s="117" t="str">
        <f t="shared" ca="1" si="16"/>
        <v>×</v>
      </c>
      <c r="BG17">
        <v>-57</v>
      </c>
    </row>
    <row r="18" spans="1:59">
      <c r="A18" s="48"/>
      <c r="B18" s="157" t="s">
        <v>117</v>
      </c>
      <c r="C18" s="157"/>
      <c r="D18" s="157"/>
      <c r="E18" s="114" t="s">
        <v>103</v>
      </c>
      <c r="F18" s="157">
        <f>E7</f>
        <v>9.23</v>
      </c>
      <c r="G18" s="157"/>
      <c r="H18" s="114" t="s">
        <v>115</v>
      </c>
      <c r="I18" s="157">
        <v>3600</v>
      </c>
      <c r="J18" s="157"/>
      <c r="K18" s="114" t="s">
        <v>116</v>
      </c>
      <c r="L18" s="157">
        <f ca="1">G14</f>
        <v>187.79999999999998</v>
      </c>
      <c r="M18" s="157"/>
      <c r="N18" s="114" t="s">
        <v>103</v>
      </c>
      <c r="O18" s="162">
        <f ca="1">(F18*I18)/L18</f>
        <v>176.93290734824282</v>
      </c>
      <c r="P18" s="162"/>
      <c r="Q18" s="159" t="s">
        <v>13</v>
      </c>
      <c r="R18" s="159"/>
      <c r="S18" s="33"/>
      <c r="U18" s="65">
        <v>8</v>
      </c>
      <c r="V18" s="32" t="str">
        <f>X18&amp;"_"&amp;W16</f>
        <v>10A_Sch40</v>
      </c>
      <c r="W18" s="32"/>
      <c r="X18" s="32" t="s">
        <v>27</v>
      </c>
      <c r="Y18" s="32" t="s">
        <v>28</v>
      </c>
      <c r="Z18" s="32">
        <v>17.3</v>
      </c>
      <c r="AA18" s="32">
        <v>12.7</v>
      </c>
      <c r="AB18" s="32">
        <f t="shared" si="17"/>
        <v>2.3000000000000007</v>
      </c>
      <c r="AC18" s="32">
        <f t="shared" si="18"/>
        <v>1.2667686977437442E-4</v>
      </c>
      <c r="AD18" s="32">
        <f t="shared" ca="1" si="19"/>
        <v>43.764088688428856</v>
      </c>
      <c r="AE18" s="32" t="str">
        <f t="shared" ca="1" si="20"/>
        <v>×</v>
      </c>
      <c r="AF18" s="32">
        <f t="shared" ca="1" si="21"/>
        <v>0.34568974309743006</v>
      </c>
      <c r="AG18" s="32" t="str">
        <f t="shared" ca="1" si="22"/>
        <v>×</v>
      </c>
      <c r="AH18" s="1">
        <v>8</v>
      </c>
      <c r="AI18" s="32" t="str">
        <f t="shared" si="5"/>
        <v>40Asch5</v>
      </c>
      <c r="AJ18" s="43" t="s">
        <v>139</v>
      </c>
      <c r="AK18" s="32" t="s">
        <v>37</v>
      </c>
      <c r="AL18" s="32" t="s">
        <v>38</v>
      </c>
      <c r="AM18" s="32">
        <v>48.6</v>
      </c>
      <c r="AN18" s="32">
        <f t="shared" si="6"/>
        <v>45.300000000000004</v>
      </c>
      <c r="AO18" s="42">
        <v>1.65</v>
      </c>
      <c r="AP18" s="32">
        <f t="shared" si="11"/>
        <v>1.6117077171262702E-3</v>
      </c>
      <c r="AQ18" s="32">
        <f t="shared" ca="1" si="7"/>
        <v>3.4397662210510687</v>
      </c>
      <c r="AR18" s="32" t="str">
        <f t="shared" ca="1" si="8"/>
        <v>×</v>
      </c>
      <c r="AS18" s="32">
        <f t="shared" ca="1" si="9"/>
        <v>2.7170493820536365E-2</v>
      </c>
      <c r="AT18" s="32" t="str">
        <f t="shared" ca="1" si="10"/>
        <v>×</v>
      </c>
      <c r="AV18" s="117">
        <v>20</v>
      </c>
      <c r="AW18" s="117" t="s">
        <v>76</v>
      </c>
      <c r="AX18" s="117">
        <v>25.401</v>
      </c>
      <c r="AY18" s="117">
        <v>23.401</v>
      </c>
      <c r="AZ18" s="117">
        <v>1</v>
      </c>
      <c r="BA18" s="117">
        <f t="shared" si="12"/>
        <v>4.3008937576935187E-4</v>
      </c>
      <c r="BB18" s="117">
        <f t="shared" ca="1" si="13"/>
        <v>12.890106280029</v>
      </c>
      <c r="BC18" s="117" t="str">
        <f t="shared" ca="1" si="14"/>
        <v>×</v>
      </c>
      <c r="BD18" s="117">
        <f t="shared" ca="1" si="15"/>
        <v>0.10181812673320779</v>
      </c>
      <c r="BE18" s="117" t="str">
        <f t="shared" ca="1" si="16"/>
        <v>×</v>
      </c>
      <c r="BG18">
        <v>-56</v>
      </c>
    </row>
    <row r="19" spans="1:59">
      <c r="A19" s="48"/>
      <c r="B19" s="157" t="s">
        <v>118</v>
      </c>
      <c r="C19" s="157"/>
      <c r="D19" s="157"/>
      <c r="E19" s="114" t="s">
        <v>103</v>
      </c>
      <c r="F19" s="157"/>
      <c r="G19" s="157"/>
      <c r="H19" s="114" t="s">
        <v>115</v>
      </c>
      <c r="I19" s="157"/>
      <c r="J19" s="157"/>
      <c r="K19" s="114" t="s">
        <v>116</v>
      </c>
      <c r="L19" s="157">
        <f ca="1">G15</f>
        <v>203.2</v>
      </c>
      <c r="M19" s="157"/>
      <c r="N19" s="114" t="s">
        <v>103</v>
      </c>
      <c r="O19" s="162">
        <f ca="1">(F18*I18)/L19</f>
        <v>163.52362204724412</v>
      </c>
      <c r="P19" s="162"/>
      <c r="Q19" s="159" t="s">
        <v>13</v>
      </c>
      <c r="R19" s="159"/>
      <c r="S19" s="33"/>
      <c r="U19" s="65">
        <v>9</v>
      </c>
      <c r="V19" s="32" t="str">
        <f>X19&amp;"_"&amp;W16</f>
        <v>15A_Sch40</v>
      </c>
      <c r="W19" s="32"/>
      <c r="X19" s="32" t="s">
        <v>29</v>
      </c>
      <c r="Y19" s="32" t="s">
        <v>30</v>
      </c>
      <c r="Z19" s="32">
        <v>21.7</v>
      </c>
      <c r="AA19" s="32">
        <v>16.100000000000001</v>
      </c>
      <c r="AB19" s="32">
        <f t="shared" si="17"/>
        <v>2.7999999999999989</v>
      </c>
      <c r="AC19" s="32">
        <f t="shared" si="18"/>
        <v>2.0358305793425266E-4</v>
      </c>
      <c r="AD19" s="32">
        <f t="shared" ca="1" si="19"/>
        <v>27.231626343723956</v>
      </c>
      <c r="AE19" s="32" t="str">
        <f t="shared" ca="1" si="20"/>
        <v>×</v>
      </c>
      <c r="AF19" s="32">
        <f t="shared" ca="1" si="21"/>
        <v>0.21510087830015998</v>
      </c>
      <c r="AG19" s="32" t="str">
        <f t="shared" ca="1" si="22"/>
        <v>×</v>
      </c>
      <c r="AH19" s="1">
        <v>9</v>
      </c>
      <c r="AI19" s="32" t="str">
        <f t="shared" si="5"/>
        <v>50Asch5</v>
      </c>
      <c r="AJ19" s="43" t="s">
        <v>139</v>
      </c>
      <c r="AK19" s="32" t="s">
        <v>39</v>
      </c>
      <c r="AL19" s="32" t="s">
        <v>40</v>
      </c>
      <c r="AM19" s="32">
        <v>60.5</v>
      </c>
      <c r="AN19" s="32">
        <f t="shared" si="6"/>
        <v>57.2</v>
      </c>
      <c r="AO19" s="42">
        <v>1.65</v>
      </c>
      <c r="AP19" s="32">
        <f t="shared" si="11"/>
        <v>2.5696971269303075E-3</v>
      </c>
      <c r="AQ19" s="32">
        <f t="shared" ca="1" si="7"/>
        <v>2.157412912782009</v>
      </c>
      <c r="AR19" s="32" t="str">
        <f t="shared" ca="1" si="8"/>
        <v>×</v>
      </c>
      <c r="AS19" s="32">
        <f t="shared" ca="1" si="9"/>
        <v>1.704126689085789E-2</v>
      </c>
      <c r="AT19" s="32" t="str">
        <f t="shared" ca="1" si="10"/>
        <v>×</v>
      </c>
      <c r="AV19" s="117">
        <v>22</v>
      </c>
      <c r="AW19" s="117" t="s">
        <v>77</v>
      </c>
      <c r="AX19" s="117">
        <v>28.58</v>
      </c>
      <c r="AY19" s="117">
        <v>26.58</v>
      </c>
      <c r="AZ19" s="117">
        <v>1</v>
      </c>
      <c r="BA19" s="117">
        <f t="shared" si="12"/>
        <v>5.5488097500690898E-4</v>
      </c>
      <c r="BB19" s="117">
        <f t="shared" ca="1" si="13"/>
        <v>9.9911476754257915</v>
      </c>
      <c r="BC19" s="117" t="str">
        <f t="shared" ca="1" si="14"/>
        <v>〇</v>
      </c>
      <c r="BD19" s="117">
        <f t="shared" ca="1" si="15"/>
        <v>7.891943775535798E-2</v>
      </c>
      <c r="BE19" s="117" t="str">
        <f t="shared" ca="1" si="16"/>
        <v>×</v>
      </c>
      <c r="BG19">
        <v>-55</v>
      </c>
    </row>
    <row r="20" spans="1:59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15"/>
      <c r="R20" s="115"/>
      <c r="S20" s="33"/>
      <c r="U20" s="65">
        <v>10</v>
      </c>
      <c r="V20" s="32" t="str">
        <f>X20&amp;"_"&amp;W16</f>
        <v>20A_Sch40</v>
      </c>
      <c r="W20" s="32"/>
      <c r="X20" s="32" t="s">
        <v>31</v>
      </c>
      <c r="Y20" s="32" t="s">
        <v>32</v>
      </c>
      <c r="Z20" s="32">
        <v>27.2</v>
      </c>
      <c r="AA20" s="32">
        <v>21.4</v>
      </c>
      <c r="AB20" s="32">
        <f t="shared" si="17"/>
        <v>2.9000000000000004</v>
      </c>
      <c r="AC20" s="32">
        <f t="shared" si="18"/>
        <v>3.5968094290949535E-4</v>
      </c>
      <c r="AD20" s="32">
        <f ca="1">$Q$22/AC20</f>
        <v>15.413376418369925</v>
      </c>
      <c r="AE20" s="32" t="str">
        <f t="shared" ca="1" si="20"/>
        <v>×</v>
      </c>
      <c r="AF20" s="32">
        <f t="shared" ca="1" si="21"/>
        <v>0.12174927649616669</v>
      </c>
      <c r="AG20" s="32" t="str">
        <f t="shared" ca="1" si="22"/>
        <v>×</v>
      </c>
      <c r="AH20" s="1">
        <v>10</v>
      </c>
      <c r="AI20" s="32" t="str">
        <f t="shared" si="5"/>
        <v>65Asch5</v>
      </c>
      <c r="AJ20" s="43" t="s">
        <v>139</v>
      </c>
      <c r="AK20" s="32" t="s">
        <v>41</v>
      </c>
      <c r="AL20" s="32" t="s">
        <v>42</v>
      </c>
      <c r="AM20" s="32">
        <v>76.3</v>
      </c>
      <c r="AN20" s="32">
        <f t="shared" si="6"/>
        <v>72.099999999999994</v>
      </c>
      <c r="AO20" s="41">
        <v>2.1</v>
      </c>
      <c r="AP20" s="32">
        <f t="shared" si="11"/>
        <v>4.0828216665869293E-3</v>
      </c>
      <c r="AQ20" s="32">
        <f t="shared" ca="1" si="7"/>
        <v>1.3578593963455536</v>
      </c>
      <c r="AR20" s="32" t="str">
        <f t="shared" ca="1" si="8"/>
        <v>×</v>
      </c>
      <c r="AS20" s="32">
        <f t="shared" ca="1" si="9"/>
        <v>1.0725644699857166E-2</v>
      </c>
      <c r="AT20" s="32" t="str">
        <f t="shared" ca="1" si="10"/>
        <v>×</v>
      </c>
      <c r="AV20" s="117">
        <v>24</v>
      </c>
      <c r="AW20" s="117" t="s">
        <v>78</v>
      </c>
      <c r="AX20" s="117">
        <v>31.751000000000001</v>
      </c>
      <c r="AY20" s="117">
        <v>29.550999999999998</v>
      </c>
      <c r="AZ20" s="117">
        <v>1.1000000000000001</v>
      </c>
      <c r="BA20" s="117">
        <f t="shared" si="12"/>
        <v>6.8585805759091513E-4</v>
      </c>
      <c r="BB20" s="117">
        <f t="shared" ca="1" si="13"/>
        <v>8.0831561315343947</v>
      </c>
      <c r="BC20" s="117" t="str">
        <f t="shared" ca="1" si="14"/>
        <v>〇</v>
      </c>
      <c r="BD20" s="117">
        <f t="shared" ca="1" si="15"/>
        <v>6.3848334336854121E-2</v>
      </c>
      <c r="BE20" s="117" t="str">
        <f t="shared" ca="1" si="16"/>
        <v>×</v>
      </c>
      <c r="BG20">
        <v>-54</v>
      </c>
    </row>
    <row r="21" spans="1:59" ht="19.2">
      <c r="A21" s="48"/>
      <c r="B21" s="125" t="s">
        <v>194</v>
      </c>
      <c r="C21" s="115"/>
      <c r="D21" s="115"/>
      <c r="E21" s="116" t="s">
        <v>103</v>
      </c>
      <c r="F21" s="161" t="s">
        <v>193</v>
      </c>
      <c r="G21" s="161"/>
      <c r="H21" s="116" t="s">
        <v>115</v>
      </c>
      <c r="I21" s="163" t="s">
        <v>181</v>
      </c>
      <c r="J21" s="161"/>
      <c r="K21" s="161"/>
      <c r="L21" s="161"/>
      <c r="M21" s="116" t="s">
        <v>116</v>
      </c>
      <c r="N21" s="160" t="s">
        <v>191</v>
      </c>
      <c r="O21" s="160"/>
      <c r="P21" s="48"/>
      <c r="Q21" s="115"/>
      <c r="R21" s="115"/>
      <c r="S21" s="33"/>
      <c r="U21" s="65">
        <v>11</v>
      </c>
      <c r="V21" s="32" t="str">
        <f>X21&amp;"_"&amp;W16</f>
        <v>25A_Sch40</v>
      </c>
      <c r="W21" s="32"/>
      <c r="X21" s="32" t="s">
        <v>33</v>
      </c>
      <c r="Y21" s="32" t="s">
        <v>34</v>
      </c>
      <c r="Z21" s="32">
        <v>34</v>
      </c>
      <c r="AA21" s="32">
        <v>27.2</v>
      </c>
      <c r="AB21" s="32">
        <f t="shared" si="17"/>
        <v>3.4000000000000004</v>
      </c>
      <c r="AC21" s="32">
        <f t="shared" si="18"/>
        <v>5.810689772079681E-4</v>
      </c>
      <c r="AD21" s="32">
        <f t="shared" ca="1" si="19"/>
        <v>9.5408600029150765</v>
      </c>
      <c r="AE21" s="32" t="str">
        <f t="shared" ca="1" si="20"/>
        <v>〇</v>
      </c>
      <c r="AF21" s="32">
        <f t="shared" ca="1" si="21"/>
        <v>7.5362644171962173E-2</v>
      </c>
      <c r="AG21" s="32" t="str">
        <f t="shared" ca="1" si="22"/>
        <v>×</v>
      </c>
      <c r="AH21" s="1">
        <v>11</v>
      </c>
      <c r="AI21" s="32" t="str">
        <f t="shared" si="5"/>
        <v>80Asch5</v>
      </c>
      <c r="AJ21" s="43" t="s">
        <v>139</v>
      </c>
      <c r="AK21" s="32" t="s">
        <v>43</v>
      </c>
      <c r="AL21" s="32" t="s">
        <v>44</v>
      </c>
      <c r="AM21" s="32">
        <v>89.1</v>
      </c>
      <c r="AN21" s="32">
        <f t="shared" si="6"/>
        <v>84.899999999999991</v>
      </c>
      <c r="AO21" s="41">
        <v>2.1</v>
      </c>
      <c r="AP21" s="32">
        <f t="shared" si="11"/>
        <v>5.6611578157504394E-3</v>
      </c>
      <c r="AQ21" s="32">
        <f t="shared" ca="1" si="7"/>
        <v>0.97928691338617624</v>
      </c>
      <c r="AR21" s="32" t="str">
        <f t="shared" ca="1" si="8"/>
        <v>×</v>
      </c>
      <c r="AS21" s="32">
        <f t="shared" ca="1" si="9"/>
        <v>7.7353248211620837E-3</v>
      </c>
      <c r="AT21" s="32" t="str">
        <f t="shared" ca="1" si="10"/>
        <v>×</v>
      </c>
      <c r="AV21" s="117">
        <v>26</v>
      </c>
      <c r="AW21" s="117" t="s">
        <v>79</v>
      </c>
      <c r="AX21" s="117">
        <v>34.92</v>
      </c>
      <c r="AY21" s="117">
        <v>32.72</v>
      </c>
      <c r="AZ21" s="117">
        <v>1.1000000000000001</v>
      </c>
      <c r="BA21" s="117">
        <f t="shared" si="12"/>
        <v>8.4084601709624664E-4</v>
      </c>
      <c r="BB21" s="117">
        <f t="shared" ca="1" si="13"/>
        <v>6.5932378234048272</v>
      </c>
      <c r="BC21" s="117" t="str">
        <f t="shared" ca="1" si="14"/>
        <v>×</v>
      </c>
      <c r="BD21" s="117">
        <f t="shared" ca="1" si="15"/>
        <v>5.2079564722107279E-2</v>
      </c>
      <c r="BE21" s="117" t="str">
        <f t="shared" ca="1" si="16"/>
        <v>×</v>
      </c>
      <c r="BG21">
        <v>-53</v>
      </c>
    </row>
    <row r="22" spans="1:59">
      <c r="A22" s="48"/>
      <c r="B22" s="48"/>
      <c r="C22" s="48"/>
      <c r="D22" s="48" t="s">
        <v>98</v>
      </c>
      <c r="E22" s="114" t="s">
        <v>103</v>
      </c>
      <c r="F22" s="157">
        <f ca="1">O18</f>
        <v>176.93290734824282</v>
      </c>
      <c r="G22" s="157"/>
      <c r="H22" s="114" t="s">
        <v>115</v>
      </c>
      <c r="I22" s="157">
        <f ca="1">VLOOKUP((E9+K9),INDIRECT(G8),5,0)</f>
        <v>0.1128</v>
      </c>
      <c r="J22" s="157"/>
      <c r="K22" s="157"/>
      <c r="L22" s="157"/>
      <c r="M22" s="114" t="s">
        <v>116</v>
      </c>
      <c r="N22" s="157">
        <v>3600</v>
      </c>
      <c r="O22" s="157"/>
      <c r="P22" s="114" t="s">
        <v>103</v>
      </c>
      <c r="Q22" s="162">
        <f ca="1">F22*I22/N22</f>
        <v>5.5438977635782751E-3</v>
      </c>
      <c r="R22" s="162"/>
      <c r="S22" s="124" t="s">
        <v>192</v>
      </c>
      <c r="U22" s="65">
        <v>12</v>
      </c>
      <c r="V22" s="32" t="str">
        <f>X22&amp;"_"&amp;W16</f>
        <v>32A_Sch40</v>
      </c>
      <c r="W22" s="32"/>
      <c r="X22" s="32" t="s">
        <v>35</v>
      </c>
      <c r="Y22" s="32" t="s">
        <v>36</v>
      </c>
      <c r="Z22" s="32">
        <v>42.7</v>
      </c>
      <c r="AA22" s="32">
        <v>35.5</v>
      </c>
      <c r="AB22" s="32">
        <f t="shared" si="17"/>
        <v>3.6000000000000014</v>
      </c>
      <c r="AC22" s="32">
        <f t="shared" si="18"/>
        <v>9.8979803542163444E-4</v>
      </c>
      <c r="AD22" s="32">
        <f t="shared" ca="1" si="19"/>
        <v>5.6010393688210183</v>
      </c>
      <c r="AE22" s="32" t="str">
        <f t="shared" ca="1" si="20"/>
        <v>×</v>
      </c>
      <c r="AF22" s="32">
        <f t="shared" ca="1" si="21"/>
        <v>4.4242252461166018E-2</v>
      </c>
      <c r="AG22" s="32" t="str">
        <f t="shared" ca="1" si="22"/>
        <v>×</v>
      </c>
      <c r="AH22" s="1">
        <v>12</v>
      </c>
      <c r="AI22" s="32" t="str">
        <f>AK22&amp;""&amp;AJ$11</f>
        <v>90Asch5</v>
      </c>
      <c r="AJ22" s="43" t="s">
        <v>139</v>
      </c>
      <c r="AK22" s="32" t="s">
        <v>45</v>
      </c>
      <c r="AL22" s="32" t="s">
        <v>46</v>
      </c>
      <c r="AM22" s="32">
        <v>101.6</v>
      </c>
      <c r="AN22" s="32">
        <f t="shared" si="6"/>
        <v>97.399999999999991</v>
      </c>
      <c r="AO22" s="41">
        <v>2.1</v>
      </c>
      <c r="AP22" s="32">
        <f t="shared" si="11"/>
        <v>7.4508838805923744E-3</v>
      </c>
      <c r="AQ22" s="32">
        <f t="shared" ca="1" si="7"/>
        <v>0.74405907438964325</v>
      </c>
      <c r="AR22" s="32" t="str">
        <f t="shared" ca="1" si="8"/>
        <v>×</v>
      </c>
      <c r="AS22" s="32">
        <f t="shared" ca="1" si="9"/>
        <v>5.8772751354713845E-3</v>
      </c>
      <c r="AT22" s="32" t="str">
        <f t="shared" ca="1" si="10"/>
        <v>×</v>
      </c>
      <c r="AV22" s="117">
        <v>27</v>
      </c>
      <c r="AW22" s="117" t="s">
        <v>80</v>
      </c>
      <c r="AX22" s="117">
        <v>38.100999999999999</v>
      </c>
      <c r="AY22" s="117">
        <v>35.801000000000002</v>
      </c>
      <c r="AZ22" s="117">
        <v>1.1499999999999999</v>
      </c>
      <c r="BA22" s="117">
        <f t="shared" si="12"/>
        <v>1.0066539374306031E-3</v>
      </c>
      <c r="BB22" s="117">
        <f t="shared" ca="1" si="13"/>
        <v>5.5072528477150682</v>
      </c>
      <c r="BC22" s="117" t="str">
        <f t="shared" ca="1" si="14"/>
        <v>×</v>
      </c>
      <c r="BD22" s="117">
        <f t="shared" ca="1" si="15"/>
        <v>4.3501438717323808E-2</v>
      </c>
      <c r="BE22" s="117" t="str">
        <f t="shared" ca="1" si="16"/>
        <v>×</v>
      </c>
      <c r="BG22">
        <v>-52</v>
      </c>
    </row>
    <row r="23" spans="1:59">
      <c r="A23" s="48"/>
      <c r="B23" s="48"/>
      <c r="C23" s="48"/>
      <c r="D23" s="48" t="s">
        <v>99</v>
      </c>
      <c r="E23" s="114" t="s">
        <v>103</v>
      </c>
      <c r="F23" s="157">
        <f ca="1">O19</f>
        <v>163.52362204724412</v>
      </c>
      <c r="G23" s="157"/>
      <c r="H23" s="114" t="s">
        <v>115</v>
      </c>
      <c r="I23" s="157">
        <f ca="1">VLOOKUP((E9+K9),INDIRECT(G8),5,0)</f>
        <v>0.1128</v>
      </c>
      <c r="J23" s="157"/>
      <c r="K23" s="157"/>
      <c r="L23" s="157"/>
      <c r="M23" s="114" t="s">
        <v>116</v>
      </c>
      <c r="N23" s="157">
        <v>3600</v>
      </c>
      <c r="O23" s="157"/>
      <c r="P23" s="114" t="s">
        <v>103</v>
      </c>
      <c r="Q23" s="162">
        <f ca="1">F23*I23/N23</f>
        <v>5.1237401574803151E-3</v>
      </c>
      <c r="R23" s="162"/>
      <c r="S23" s="124" t="s">
        <v>192</v>
      </c>
      <c r="U23" s="65">
        <v>13</v>
      </c>
      <c r="V23" s="32" t="str">
        <f>X23&amp;"_"&amp;W16</f>
        <v>40A_Sch40</v>
      </c>
      <c r="W23" s="32"/>
      <c r="X23" s="32" t="s">
        <v>37</v>
      </c>
      <c r="Y23" s="32" t="s">
        <v>38</v>
      </c>
      <c r="Z23" s="32">
        <v>48.6</v>
      </c>
      <c r="AA23" s="32">
        <v>41.2</v>
      </c>
      <c r="AB23" s="32">
        <f t="shared" si="17"/>
        <v>3.6999999999999993</v>
      </c>
      <c r="AC23" s="32">
        <f t="shared" si="18"/>
        <v>1.3331662584773647E-3</v>
      </c>
      <c r="AD23" s="32">
        <f t="shared" ca="1" si="19"/>
        <v>4.158444401308258</v>
      </c>
      <c r="AE23" s="32" t="str">
        <f t="shared" ca="1" si="20"/>
        <v>×</v>
      </c>
      <c r="AF23" s="32">
        <f t="shared" ca="1" si="21"/>
        <v>3.2847286893312566E-2</v>
      </c>
      <c r="AG23" s="32" t="str">
        <f t="shared" ca="1" si="22"/>
        <v>×</v>
      </c>
      <c r="AH23" s="1">
        <v>13</v>
      </c>
      <c r="AI23" s="32" t="str">
        <f t="shared" si="5"/>
        <v>100Asch5</v>
      </c>
      <c r="AJ23" s="43" t="s">
        <v>139</v>
      </c>
      <c r="AK23" s="32" t="s">
        <v>47</v>
      </c>
      <c r="AL23" s="32" t="s">
        <v>48</v>
      </c>
      <c r="AM23" s="32">
        <v>114.3</v>
      </c>
      <c r="AN23" s="32">
        <f t="shared" si="6"/>
        <v>110.1</v>
      </c>
      <c r="AO23" s="41">
        <v>2.1</v>
      </c>
      <c r="AP23" s="32">
        <f t="shared" si="11"/>
        <v>9.5206043906855033E-3</v>
      </c>
      <c r="AQ23" s="32">
        <f t="shared" ca="1" si="7"/>
        <v>0.58230523358392616</v>
      </c>
      <c r="AR23" s="32" t="str">
        <f t="shared" ca="1" si="8"/>
        <v>×</v>
      </c>
      <c r="AS23" s="32">
        <f t="shared" ca="1" si="9"/>
        <v>4.5995918716602684E-3</v>
      </c>
      <c r="AT23" s="32" t="str">
        <f t="shared" ca="1" si="10"/>
        <v>×</v>
      </c>
      <c r="AV23" s="117">
        <v>31</v>
      </c>
      <c r="AW23" s="117" t="s">
        <v>81</v>
      </c>
      <c r="AX23" s="117">
        <v>41.28</v>
      </c>
      <c r="AY23" s="117">
        <v>38.880000000000003</v>
      </c>
      <c r="AZ23" s="117">
        <v>1.2</v>
      </c>
      <c r="BA23" s="117">
        <f t="shared" si="12"/>
        <v>1.1872505894516719E-3</v>
      </c>
      <c r="BB23" s="117">
        <f t="shared" ca="1" si="13"/>
        <v>4.6695262254101788</v>
      </c>
      <c r="BC23" s="117" t="str">
        <f t="shared" ca="1" si="14"/>
        <v>×</v>
      </c>
      <c r="BD23" s="117">
        <f t="shared" ca="1" si="15"/>
        <v>3.6884289599649553E-2</v>
      </c>
      <c r="BE23" s="117" t="str">
        <f t="shared" ca="1" si="16"/>
        <v>×</v>
      </c>
      <c r="BG23">
        <v>-51</v>
      </c>
    </row>
    <row r="24" spans="1:59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15"/>
      <c r="R24" s="115"/>
      <c r="S24" s="33"/>
      <c r="U24" s="65">
        <v>14</v>
      </c>
      <c r="V24" s="32" t="str">
        <f>X24&amp;"_"&amp;W16</f>
        <v>50A_Sch40</v>
      </c>
      <c r="W24" s="32"/>
      <c r="X24" s="32" t="s">
        <v>39</v>
      </c>
      <c r="Y24" s="32" t="s">
        <v>40</v>
      </c>
      <c r="Z24" s="32">
        <v>60.5</v>
      </c>
      <c r="AA24" s="32">
        <v>52.7</v>
      </c>
      <c r="AB24" s="32">
        <f t="shared" si="17"/>
        <v>3.8999999999999986</v>
      </c>
      <c r="AC24" s="32">
        <f t="shared" si="18"/>
        <v>2.1812784652220996E-3</v>
      </c>
      <c r="AD24" s="32">
        <f t="shared" ca="1" si="19"/>
        <v>2.5415818530137972</v>
      </c>
      <c r="AE24" s="32" t="str">
        <f t="shared" ca="1" si="20"/>
        <v>×</v>
      </c>
      <c r="AF24" s="32">
        <f t="shared" ca="1" si="21"/>
        <v>2.0075792828327069E-2</v>
      </c>
      <c r="AG24" s="32" t="str">
        <f t="shared" ca="1" si="22"/>
        <v>×</v>
      </c>
      <c r="AH24" s="1">
        <v>14</v>
      </c>
      <c r="AI24" s="32" t="str">
        <f t="shared" si="5"/>
        <v>125Asch5</v>
      </c>
      <c r="AJ24" s="43" t="s">
        <v>139</v>
      </c>
      <c r="AK24" s="32" t="s">
        <v>49</v>
      </c>
      <c r="AL24" s="32" t="s">
        <v>50</v>
      </c>
      <c r="AM24" s="32">
        <v>139.80000000000001</v>
      </c>
      <c r="AN24" s="32">
        <f t="shared" si="6"/>
        <v>134.20000000000002</v>
      </c>
      <c r="AO24" s="41">
        <v>2.8</v>
      </c>
      <c r="AP24" s="32">
        <f t="shared" si="11"/>
        <v>1.4144738179449223E-2</v>
      </c>
      <c r="AQ24" s="32">
        <f t="shared" ca="1" si="7"/>
        <v>0.39194064204263318</v>
      </c>
      <c r="AR24" s="32" t="str">
        <f t="shared" ca="1" si="8"/>
        <v>×</v>
      </c>
      <c r="AS24" s="32">
        <f t="shared" ca="1" si="9"/>
        <v>3.0959141140069696E-3</v>
      </c>
      <c r="AT24" s="32" t="str">
        <f t="shared" ca="1" si="10"/>
        <v>×</v>
      </c>
      <c r="AV24" s="117">
        <v>32</v>
      </c>
      <c r="AW24" s="117" t="s">
        <v>82</v>
      </c>
      <c r="AX24" s="117">
        <v>44.45</v>
      </c>
      <c r="AY24" s="117">
        <v>41.95</v>
      </c>
      <c r="AZ24" s="117">
        <v>1.25</v>
      </c>
      <c r="BA24" s="117">
        <f t="shared" si="12"/>
        <v>1.382145651442238E-3</v>
      </c>
      <c r="BB24" s="117">
        <f t="shared" ca="1" si="13"/>
        <v>4.0110807119302816</v>
      </c>
      <c r="BC24" s="117" t="str">
        <f t="shared" ca="1" si="14"/>
        <v>×</v>
      </c>
      <c r="BD24" s="117">
        <f t="shared" ca="1" si="15"/>
        <v>3.1683270517108876E-2</v>
      </c>
      <c r="BE24" s="117" t="str">
        <f t="shared" ca="1" si="16"/>
        <v>×</v>
      </c>
      <c r="BG24">
        <v>-50</v>
      </c>
    </row>
    <row r="25" spans="1:59" ht="19.8" thickBot="1">
      <c r="A25" s="48"/>
      <c r="B25" s="125" t="s">
        <v>195</v>
      </c>
      <c r="C25" s="115"/>
      <c r="D25" s="115"/>
      <c r="E25" s="116" t="s">
        <v>103</v>
      </c>
      <c r="F25" s="161" t="s">
        <v>193</v>
      </c>
      <c r="G25" s="161"/>
      <c r="H25" s="116" t="s">
        <v>115</v>
      </c>
      <c r="I25" s="161" t="s">
        <v>180</v>
      </c>
      <c r="J25" s="161"/>
      <c r="K25" s="161"/>
      <c r="L25" s="161"/>
      <c r="M25" s="116" t="s">
        <v>116</v>
      </c>
      <c r="N25" s="160" t="s">
        <v>191</v>
      </c>
      <c r="O25" s="160"/>
      <c r="P25" s="48"/>
      <c r="Q25" s="115"/>
      <c r="R25" s="115"/>
      <c r="S25" s="33"/>
      <c r="U25" s="65">
        <v>15</v>
      </c>
      <c r="V25" s="32" t="str">
        <f>X25&amp;"_"&amp;W16</f>
        <v>65A_Sch40</v>
      </c>
      <c r="W25" s="32"/>
      <c r="X25" s="32" t="s">
        <v>41</v>
      </c>
      <c r="Y25" s="32" t="s">
        <v>42</v>
      </c>
      <c r="Z25" s="32">
        <v>76.3</v>
      </c>
      <c r="AA25" s="32">
        <v>65.900000000000006</v>
      </c>
      <c r="AB25" s="32">
        <f t="shared" si="17"/>
        <v>5.1999999999999957</v>
      </c>
      <c r="AC25" s="32">
        <f t="shared" si="18"/>
        <v>3.4108349979840723E-3</v>
      </c>
      <c r="AD25" s="32">
        <f t="shared" ca="1" si="19"/>
        <v>1.6253784679865548</v>
      </c>
      <c r="AE25" s="32" t="str">
        <f t="shared" ca="1" si="20"/>
        <v>×</v>
      </c>
      <c r="AF25" s="32">
        <f t="shared" ca="1" si="21"/>
        <v>1.2838760771064011E-2</v>
      </c>
      <c r="AG25" s="32" t="str">
        <f t="shared" ca="1" si="22"/>
        <v>×</v>
      </c>
      <c r="AH25" s="1">
        <v>15</v>
      </c>
      <c r="AI25" s="45" t="str">
        <f t="shared" si="5"/>
        <v>150Asch5</v>
      </c>
      <c r="AJ25" s="46" t="s">
        <v>139</v>
      </c>
      <c r="AK25" s="45" t="s">
        <v>51</v>
      </c>
      <c r="AL25" s="45" t="s">
        <v>52</v>
      </c>
      <c r="AM25" s="45">
        <v>165.2</v>
      </c>
      <c r="AN25" s="45">
        <f t="shared" si="6"/>
        <v>159.6</v>
      </c>
      <c r="AO25" s="47">
        <v>2.8</v>
      </c>
      <c r="AP25" s="45">
        <f t="shared" si="11"/>
        <v>2.0005787681765943E-2</v>
      </c>
      <c r="AQ25" s="76">
        <f t="shared" ca="1" si="7"/>
        <v>0.27711469559537516</v>
      </c>
      <c r="AR25" s="45" t="str">
        <f t="shared" ca="1" si="8"/>
        <v>×</v>
      </c>
      <c r="AS25" s="76">
        <f t="shared" ca="1" si="9"/>
        <v>2.1889112923358092E-3</v>
      </c>
      <c r="AT25" s="32" t="str">
        <f t="shared" ca="1" si="10"/>
        <v>×</v>
      </c>
      <c r="AV25" s="117">
        <v>35</v>
      </c>
      <c r="AW25" s="117" t="s">
        <v>83</v>
      </c>
      <c r="AX25" s="117">
        <v>50.802</v>
      </c>
      <c r="AY25" s="117">
        <v>48.002000000000002</v>
      </c>
      <c r="AZ25" s="117">
        <v>1.4</v>
      </c>
      <c r="BA25" s="117">
        <f t="shared" si="12"/>
        <v>1.8097081680566861E-3</v>
      </c>
      <c r="BB25" s="117">
        <f t="shared" ca="1" si="13"/>
        <v>3.0634208661010041</v>
      </c>
      <c r="BC25" s="117" t="str">
        <f t="shared" ca="1" si="14"/>
        <v>×</v>
      </c>
      <c r="BD25" s="117">
        <f t="shared" ca="1" si="15"/>
        <v>2.4197765883829742E-2</v>
      </c>
      <c r="BE25" s="117" t="str">
        <f t="shared" ca="1" si="16"/>
        <v>×</v>
      </c>
      <c r="BG25">
        <v>-49</v>
      </c>
    </row>
    <row r="26" spans="1:59" ht="18.600000000000001" thickTop="1">
      <c r="A26" s="48"/>
      <c r="B26" s="48"/>
      <c r="C26" s="48"/>
      <c r="D26" s="48" t="s">
        <v>98</v>
      </c>
      <c r="E26" s="114" t="s">
        <v>103</v>
      </c>
      <c r="F26" s="157">
        <f ca="1">O18</f>
        <v>176.93290734824282</v>
      </c>
      <c r="G26" s="157"/>
      <c r="H26" s="114" t="s">
        <v>115</v>
      </c>
      <c r="I26" s="157">
        <f ca="1">VLOOKUP(E12,INDIRECT(G8),4,0)</f>
        <v>8.9099999999999997E-4</v>
      </c>
      <c r="J26" s="157"/>
      <c r="K26" s="157"/>
      <c r="L26" s="157"/>
      <c r="M26" s="114" t="s">
        <v>116</v>
      </c>
      <c r="N26" s="157">
        <v>3600</v>
      </c>
      <c r="O26" s="157"/>
      <c r="P26" s="114" t="s">
        <v>103</v>
      </c>
      <c r="Q26" s="162">
        <f ca="1">F26*I26/N26</f>
        <v>4.3790894568690099E-5</v>
      </c>
      <c r="R26" s="162"/>
      <c r="S26" s="124" t="s">
        <v>192</v>
      </c>
      <c r="U26" s="65">
        <v>16</v>
      </c>
      <c r="V26" s="32" t="str">
        <f>X26&amp;"_"&amp;W16</f>
        <v>80A_Sch40</v>
      </c>
      <c r="W26" s="32"/>
      <c r="X26" s="32" t="s">
        <v>43</v>
      </c>
      <c r="Y26" s="32" t="s">
        <v>44</v>
      </c>
      <c r="Z26" s="32">
        <v>89.1</v>
      </c>
      <c r="AA26" s="32">
        <v>78.099999999999994</v>
      </c>
      <c r="AB26" s="32">
        <f t="shared" si="17"/>
        <v>5.5</v>
      </c>
      <c r="AC26" s="32">
        <f t="shared" si="18"/>
        <v>4.7906224914407098E-3</v>
      </c>
      <c r="AD26" s="32">
        <f t="shared" ca="1" si="19"/>
        <v>1.1572395390126073</v>
      </c>
      <c r="AE26" s="32" t="str">
        <f t="shared" ca="1" si="20"/>
        <v>×</v>
      </c>
      <c r="AF26" s="32">
        <f t="shared" ca="1" si="21"/>
        <v>9.1409612523070307E-3</v>
      </c>
      <c r="AG26" s="32" t="str">
        <f t="shared" ca="1" si="22"/>
        <v>×</v>
      </c>
      <c r="AH26" s="1">
        <v>16</v>
      </c>
      <c r="AI26" s="44" t="str">
        <f>AK26&amp;""&amp;$AJ$26</f>
        <v>6ASch10</v>
      </c>
      <c r="AJ26" s="40" t="s">
        <v>24</v>
      </c>
      <c r="AK26" s="44" t="s">
        <v>22</v>
      </c>
      <c r="AL26" s="44" t="s">
        <v>23</v>
      </c>
      <c r="AM26" s="44">
        <v>10.5</v>
      </c>
      <c r="AN26" s="44">
        <f>AM26-AO26*2</f>
        <v>8.1</v>
      </c>
      <c r="AO26" s="44">
        <v>1.2</v>
      </c>
      <c r="AP26" s="44">
        <f>(PI()*(AN26*10^-3)^2)/4</f>
        <v>5.1529973500506574E-5</v>
      </c>
      <c r="AQ26" s="77">
        <f t="shared" ca="1" si="7"/>
        <v>107.58588423345056</v>
      </c>
      <c r="AR26" s="44" t="str">
        <f t="shared" ca="1" si="8"/>
        <v>×</v>
      </c>
      <c r="AS26" s="77">
        <f t="shared" ca="1" si="9"/>
        <v>0.8498140323759259</v>
      </c>
      <c r="AT26" s="32" t="str">
        <f t="shared" ca="1" si="10"/>
        <v>〇</v>
      </c>
      <c r="AV26" s="117">
        <v>37</v>
      </c>
      <c r="AW26" s="117" t="s">
        <v>84</v>
      </c>
      <c r="AX26" s="117">
        <v>53.98</v>
      </c>
      <c r="AY26" s="117">
        <v>50.98</v>
      </c>
      <c r="AZ26" s="117">
        <v>1.5</v>
      </c>
      <c r="BA26" s="117">
        <f t="shared" si="12"/>
        <v>2.0412187249026974E-3</v>
      </c>
      <c r="BB26" s="117">
        <f t="shared" ca="1" si="13"/>
        <v>2.7159743813552106</v>
      </c>
      <c r="BC26" s="117" t="str">
        <f t="shared" ca="1" si="14"/>
        <v>×</v>
      </c>
      <c r="BD26" s="117">
        <f t="shared" ca="1" si="15"/>
        <v>2.1453308278257914E-2</v>
      </c>
      <c r="BE26" s="117" t="str">
        <f t="shared" ca="1" si="16"/>
        <v>×</v>
      </c>
      <c r="BG26">
        <v>-48</v>
      </c>
    </row>
    <row r="27" spans="1:59">
      <c r="A27" s="48"/>
      <c r="B27" s="48"/>
      <c r="C27" s="48"/>
      <c r="D27" s="48" t="s">
        <v>99</v>
      </c>
      <c r="E27" s="114" t="s">
        <v>103</v>
      </c>
      <c r="F27" s="157">
        <f ca="1">O19</f>
        <v>163.52362204724412</v>
      </c>
      <c r="G27" s="157"/>
      <c r="H27" s="114" t="s">
        <v>115</v>
      </c>
      <c r="I27" s="157">
        <f ca="1">VLOOKUP(E12,INDIRECT(G8),4,0)</f>
        <v>8.9099999999999997E-4</v>
      </c>
      <c r="J27" s="157"/>
      <c r="K27" s="157"/>
      <c r="L27" s="157"/>
      <c r="M27" s="114" t="s">
        <v>116</v>
      </c>
      <c r="N27" s="157">
        <v>3600</v>
      </c>
      <c r="O27" s="157"/>
      <c r="P27" s="114" t="s">
        <v>103</v>
      </c>
      <c r="Q27" s="162">
        <f ca="1">F27*I27/N27</f>
        <v>4.0472096456692922E-5</v>
      </c>
      <c r="R27" s="162"/>
      <c r="S27" s="124" t="s">
        <v>192</v>
      </c>
      <c r="U27" s="65">
        <v>17</v>
      </c>
      <c r="V27" s="32" t="str">
        <f>X27&amp;"_"&amp;W16</f>
        <v>100A_Sch40</v>
      </c>
      <c r="W27" s="32"/>
      <c r="X27" s="32" t="s">
        <v>47</v>
      </c>
      <c r="Y27" s="32" t="s">
        <v>48</v>
      </c>
      <c r="Z27" s="32">
        <v>114.3</v>
      </c>
      <c r="AA27" s="32">
        <v>102.3</v>
      </c>
      <c r="AB27" s="32">
        <f t="shared" si="17"/>
        <v>6</v>
      </c>
      <c r="AC27" s="32">
        <f t="shared" si="18"/>
        <v>8.2194195454216822E-3</v>
      </c>
      <c r="AD27" s="32">
        <f t="shared" ca="1" si="19"/>
        <v>0.67448774611660922</v>
      </c>
      <c r="AE27" s="32" t="str">
        <f t="shared" ca="1" si="20"/>
        <v>×</v>
      </c>
      <c r="AF27" s="32">
        <f t="shared" ca="1" si="21"/>
        <v>5.3277356541657694E-3</v>
      </c>
      <c r="AG27" s="32" t="str">
        <f t="shared" ca="1" si="22"/>
        <v>×</v>
      </c>
      <c r="AH27" s="1">
        <v>17</v>
      </c>
      <c r="AI27" s="32" t="str">
        <f t="shared" ref="AI27:AI40" si="23">AK27&amp;""&amp;$AJ$26</f>
        <v>8ASch10</v>
      </c>
      <c r="AJ27" s="43" t="s">
        <v>24</v>
      </c>
      <c r="AK27" s="32" t="s">
        <v>25</v>
      </c>
      <c r="AL27" s="32" t="s">
        <v>26</v>
      </c>
      <c r="AM27" s="32">
        <v>13.8</v>
      </c>
      <c r="AN27" s="32">
        <f t="shared" ref="AN27:AN55" si="24">AM27-AO27*2</f>
        <v>10.5</v>
      </c>
      <c r="AO27" s="32">
        <v>1.65</v>
      </c>
      <c r="AP27" s="32">
        <f t="shared" ref="AP27:AP40" si="25">(PI()*(AN27*10^-3)^2)/4</f>
        <v>8.6590147514568685E-5</v>
      </c>
      <c r="AQ27" s="32">
        <f t="shared" ca="1" si="7"/>
        <v>64.02457927035546</v>
      </c>
      <c r="AR27" s="32" t="str">
        <f t="shared" ca="1" si="8"/>
        <v>×</v>
      </c>
      <c r="AS27" s="32">
        <f t="shared" ca="1" si="9"/>
        <v>0.50572606498126516</v>
      </c>
      <c r="AT27" s="32" t="str">
        <f t="shared" ca="1" si="10"/>
        <v>〇</v>
      </c>
      <c r="AV27" s="117">
        <v>38</v>
      </c>
      <c r="AW27" s="117" t="s">
        <v>85</v>
      </c>
      <c r="AX27" s="117">
        <v>63.502000000000002</v>
      </c>
      <c r="AY27" s="117">
        <v>60.002000000000002</v>
      </c>
      <c r="AZ27" s="117">
        <v>1.75</v>
      </c>
      <c r="BA27" s="117">
        <f t="shared" si="12"/>
        <v>2.8276218869316217E-3</v>
      </c>
      <c r="BB27" s="117">
        <f t="shared" ca="1" si="13"/>
        <v>1.9606220298408445</v>
      </c>
      <c r="BC27" s="117" t="str">
        <f t="shared" ca="1" si="14"/>
        <v>×</v>
      </c>
      <c r="BD27" s="117">
        <f t="shared" ca="1" si="15"/>
        <v>1.548682826762582E-2</v>
      </c>
      <c r="BE27" s="117" t="str">
        <f t="shared" ca="1" si="16"/>
        <v>×</v>
      </c>
      <c r="BG27">
        <v>-47</v>
      </c>
    </row>
    <row r="28" spans="1:59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U28" s="65">
        <v>18</v>
      </c>
      <c r="V28" s="32" t="str">
        <f>X28&amp;"_"&amp;W16</f>
        <v>125A_Sch40</v>
      </c>
      <c r="W28" s="32"/>
      <c r="X28" s="32" t="s">
        <v>49</v>
      </c>
      <c r="Y28" s="32" t="s">
        <v>50</v>
      </c>
      <c r="Z28" s="32">
        <v>139.80000000000001</v>
      </c>
      <c r="AA28" s="32">
        <v>126.6</v>
      </c>
      <c r="AB28" s="32">
        <f t="shared" si="17"/>
        <v>6.6000000000000085</v>
      </c>
      <c r="AC28" s="32">
        <f t="shared" si="18"/>
        <v>1.2588016187742404E-2</v>
      </c>
      <c r="AD28" s="32">
        <f t="shared" ca="1" si="19"/>
        <v>0.44041075900241156</v>
      </c>
      <c r="AE28" s="32" t="str">
        <f t="shared" ca="1" si="20"/>
        <v>×</v>
      </c>
      <c r="AF28" s="32">
        <f t="shared" ca="1" si="21"/>
        <v>3.478776474035006E-3</v>
      </c>
      <c r="AG28" s="32" t="str">
        <f t="shared" ca="1" si="22"/>
        <v>×</v>
      </c>
      <c r="AH28" s="1">
        <v>18</v>
      </c>
      <c r="AI28" s="32" t="str">
        <f t="shared" si="23"/>
        <v>10ASch10</v>
      </c>
      <c r="AJ28" s="43" t="s">
        <v>24</v>
      </c>
      <c r="AK28" s="32" t="s">
        <v>27</v>
      </c>
      <c r="AL28" s="32" t="s">
        <v>28</v>
      </c>
      <c r="AM28" s="32">
        <v>17.3</v>
      </c>
      <c r="AN28" s="32">
        <f t="shared" si="24"/>
        <v>14</v>
      </c>
      <c r="AO28" s="32">
        <v>1.65</v>
      </c>
      <c r="AP28" s="32">
        <f t="shared" si="25"/>
        <v>1.5393804002589989E-4</v>
      </c>
      <c r="AQ28" s="32">
        <f t="shared" ca="1" si="7"/>
        <v>36.013825839574942</v>
      </c>
      <c r="AR28" s="32" t="str">
        <f t="shared" ca="1" si="8"/>
        <v>×</v>
      </c>
      <c r="AS28" s="32">
        <f t="shared" ca="1" si="9"/>
        <v>0.28447091155196164</v>
      </c>
      <c r="AT28" s="32" t="str">
        <f t="shared" ca="1" si="10"/>
        <v>×</v>
      </c>
      <c r="AV28" s="117">
        <v>39</v>
      </c>
      <c r="AW28" s="117" t="s">
        <v>86</v>
      </c>
      <c r="AX28" s="117">
        <v>76.203000000000003</v>
      </c>
      <c r="AY28" s="117">
        <v>72.003</v>
      </c>
      <c r="AZ28" s="117">
        <v>2.1</v>
      </c>
      <c r="BA28" s="117">
        <f t="shared" si="12"/>
        <v>4.0718433781275426E-3</v>
      </c>
      <c r="BB28" s="117">
        <f t="shared" ca="1" si="13"/>
        <v>1.36152038493378</v>
      </c>
      <c r="BC28" s="117" t="str">
        <f t="shared" ca="1" si="14"/>
        <v>×</v>
      </c>
      <c r="BD28" s="117">
        <f t="shared" ca="1" si="15"/>
        <v>1.0754562615035443E-2</v>
      </c>
      <c r="BE28" s="117" t="str">
        <f t="shared" ca="1" si="16"/>
        <v>×</v>
      </c>
      <c r="BG28">
        <v>-46</v>
      </c>
    </row>
    <row r="29" spans="1:59">
      <c r="B29" s="33"/>
      <c r="U29" s="65">
        <v>19</v>
      </c>
      <c r="V29" s="32" t="str">
        <f>X29&amp;"_"&amp;W16</f>
        <v>150A_Sch40</v>
      </c>
      <c r="W29" s="32"/>
      <c r="X29" s="32" t="s">
        <v>51</v>
      </c>
      <c r="Y29" s="32" t="s">
        <v>52</v>
      </c>
      <c r="Z29" s="32">
        <v>165.2</v>
      </c>
      <c r="AA29" s="32">
        <v>151</v>
      </c>
      <c r="AB29" s="32">
        <f t="shared" si="17"/>
        <v>7.0999999999999943</v>
      </c>
      <c r="AC29" s="32">
        <f t="shared" si="18"/>
        <v>1.7907863523625216E-2</v>
      </c>
      <c r="AD29" s="32">
        <f t="shared" ca="1" si="19"/>
        <v>0.30957895989459633</v>
      </c>
      <c r="AE29" s="32" t="str">
        <f t="shared" ca="1" si="20"/>
        <v>×</v>
      </c>
      <c r="AF29" s="32">
        <f t="shared" ca="1" si="21"/>
        <v>2.445344443848274E-3</v>
      </c>
      <c r="AG29" s="32" t="str">
        <f t="shared" ca="1" si="22"/>
        <v>×</v>
      </c>
      <c r="AH29" s="1">
        <v>19</v>
      </c>
      <c r="AI29" s="32" t="str">
        <f t="shared" si="23"/>
        <v>15ASch10</v>
      </c>
      <c r="AJ29" s="43" t="s">
        <v>24</v>
      </c>
      <c r="AK29" s="32" t="s">
        <v>29</v>
      </c>
      <c r="AL29" s="32" t="s">
        <v>30</v>
      </c>
      <c r="AM29" s="32">
        <v>21.7</v>
      </c>
      <c r="AN29" s="32">
        <f t="shared" si="24"/>
        <v>17.5</v>
      </c>
      <c r="AO29" s="32">
        <v>2.1</v>
      </c>
      <c r="AP29" s="32">
        <f t="shared" si="25"/>
        <v>2.4052818754046856E-4</v>
      </c>
      <c r="AQ29" s="32">
        <f t="shared" ca="1" si="7"/>
        <v>23.048848537327967</v>
      </c>
      <c r="AR29" s="32" t="str">
        <f t="shared" ca="1" si="8"/>
        <v>×</v>
      </c>
      <c r="AS29" s="32">
        <f t="shared" ca="1" si="9"/>
        <v>0.18206138339325548</v>
      </c>
      <c r="AT29" s="32" t="str">
        <f t="shared" ca="1" si="10"/>
        <v>×</v>
      </c>
      <c r="AV29" s="117">
        <v>40</v>
      </c>
      <c r="AW29" s="117" t="s">
        <v>159</v>
      </c>
      <c r="AX29" s="117">
        <v>79.38</v>
      </c>
      <c r="AY29" s="117">
        <f>AX29-AZ29*2</f>
        <v>74.97999999999999</v>
      </c>
      <c r="AZ29" s="117">
        <v>2.2000000000000002</v>
      </c>
      <c r="BA29" s="117">
        <f t="shared" si="12"/>
        <v>4.4155087887797189E-3</v>
      </c>
      <c r="BB29" s="117">
        <f t="shared" ca="1" si="13"/>
        <v>1.2555512917709311</v>
      </c>
      <c r="BC29" s="117" t="str">
        <f t="shared" ca="1" si="14"/>
        <v>×</v>
      </c>
      <c r="BD29" s="117">
        <f t="shared" ca="1" si="15"/>
        <v>9.9175195121267695E-3</v>
      </c>
      <c r="BE29" s="117" t="str">
        <f t="shared" ca="1" si="16"/>
        <v>×</v>
      </c>
      <c r="BG29">
        <v>-45</v>
      </c>
    </row>
    <row r="30" spans="1:59" ht="18.600000000000001" thickBot="1">
      <c r="B30" s="33" t="s">
        <v>201</v>
      </c>
      <c r="U30" s="65">
        <v>20</v>
      </c>
      <c r="V30" s="32" t="str">
        <f>X30&amp;"_"&amp;W16</f>
        <v>200A_Sch40</v>
      </c>
      <c r="W30" s="32"/>
      <c r="X30" s="32" t="s">
        <v>53</v>
      </c>
      <c r="Y30" s="32" t="s">
        <v>54</v>
      </c>
      <c r="Z30" s="32">
        <v>216.3</v>
      </c>
      <c r="AA30" s="32">
        <v>199.9</v>
      </c>
      <c r="AB30" s="32">
        <f t="shared" si="17"/>
        <v>8.2000000000000028</v>
      </c>
      <c r="AC30" s="32">
        <f t="shared" si="18"/>
        <v>3.1384518463343676E-2</v>
      </c>
      <c r="AD30" s="32">
        <f t="shared" ca="1" si="19"/>
        <v>0.17664434679963012</v>
      </c>
      <c r="AE30" s="32" t="str">
        <f t="shared" ca="1" si="20"/>
        <v>×</v>
      </c>
      <c r="AF30" s="32">
        <f t="shared" ca="1" si="21"/>
        <v>1.3953024201992061E-3</v>
      </c>
      <c r="AG30" s="32" t="str">
        <f t="shared" ca="1" si="22"/>
        <v>×</v>
      </c>
      <c r="AH30" s="1">
        <v>20</v>
      </c>
      <c r="AI30" s="32" t="str">
        <f t="shared" si="23"/>
        <v>20ASch10</v>
      </c>
      <c r="AJ30" s="43" t="s">
        <v>24</v>
      </c>
      <c r="AK30" s="32" t="s">
        <v>31</v>
      </c>
      <c r="AL30" s="32" t="s">
        <v>32</v>
      </c>
      <c r="AM30" s="32">
        <v>27.2</v>
      </c>
      <c r="AN30" s="32">
        <f t="shared" si="24"/>
        <v>23</v>
      </c>
      <c r="AO30" s="32">
        <v>2.1</v>
      </c>
      <c r="AP30" s="32">
        <f t="shared" si="25"/>
        <v>4.154756284372501E-4</v>
      </c>
      <c r="AQ30" s="32">
        <f t="shared" ca="1" si="7"/>
        <v>13.343496908424745</v>
      </c>
      <c r="AR30" s="32" t="str">
        <f t="shared" ca="1" si="8"/>
        <v>×</v>
      </c>
      <c r="AS30" s="32">
        <f t="shared" ca="1" si="9"/>
        <v>0.10539943036707844</v>
      </c>
      <c r="AT30" s="32" t="str">
        <f t="shared" ca="1" si="10"/>
        <v>×</v>
      </c>
      <c r="BG30">
        <v>-44</v>
      </c>
    </row>
    <row r="31" spans="1:59">
      <c r="B31" s="173" t="s">
        <v>126</v>
      </c>
      <c r="C31" s="164" t="s">
        <v>127</v>
      </c>
      <c r="D31" s="165"/>
      <c r="E31" s="165"/>
      <c r="F31" s="164" t="s">
        <v>186</v>
      </c>
      <c r="G31" s="165"/>
      <c r="H31" s="164" t="s">
        <v>187</v>
      </c>
      <c r="I31" s="165"/>
      <c r="J31" s="164" t="s">
        <v>188</v>
      </c>
      <c r="K31" s="165"/>
      <c r="L31" s="164" t="s">
        <v>190</v>
      </c>
      <c r="M31" s="165"/>
      <c r="N31" s="165"/>
      <c r="O31" s="164" t="s">
        <v>189</v>
      </c>
      <c r="P31" s="165"/>
      <c r="Q31" s="166"/>
      <c r="U31" s="65">
        <v>21</v>
      </c>
      <c r="V31" s="32" t="str">
        <f>X31&amp;"_"&amp;W16</f>
        <v>250A_Sch40</v>
      </c>
      <c r="W31" s="32"/>
      <c r="X31" s="32" t="s">
        <v>55</v>
      </c>
      <c r="Y31" s="32" t="s">
        <v>56</v>
      </c>
      <c r="Z31" s="32">
        <v>267.39999999999998</v>
      </c>
      <c r="AA31" s="32">
        <v>248.8</v>
      </c>
      <c r="AB31" s="32">
        <f t="shared" si="17"/>
        <v>9.2999999999999829</v>
      </c>
      <c r="AC31" s="32">
        <f t="shared" si="18"/>
        <v>4.861727728765735E-2</v>
      </c>
      <c r="AD31" s="32">
        <f t="shared" ca="1" si="19"/>
        <v>0.11403143229877509</v>
      </c>
      <c r="AE31" s="32" t="str">
        <f t="shared" ca="1" si="20"/>
        <v>×</v>
      </c>
      <c r="AF31" s="32">
        <f t="shared" ca="1" si="21"/>
        <v>9.0072700512596284E-4</v>
      </c>
      <c r="AG31" s="32" t="str">
        <f t="shared" ca="1" si="22"/>
        <v>×</v>
      </c>
      <c r="AH31" s="1">
        <v>21</v>
      </c>
      <c r="AI31" s="32" t="str">
        <f t="shared" si="23"/>
        <v>25ASch10</v>
      </c>
      <c r="AJ31" s="43" t="s">
        <v>24</v>
      </c>
      <c r="AK31" s="32" t="s">
        <v>33</v>
      </c>
      <c r="AL31" s="32" t="s">
        <v>34</v>
      </c>
      <c r="AM31" s="32">
        <v>34</v>
      </c>
      <c r="AN31" s="32">
        <f t="shared" si="24"/>
        <v>28.4</v>
      </c>
      <c r="AO31" s="32">
        <v>2.8</v>
      </c>
      <c r="AP31" s="32">
        <f t="shared" si="25"/>
        <v>6.3347074266984578E-4</v>
      </c>
      <c r="AQ31" s="32">
        <f t="shared" ca="1" si="7"/>
        <v>8.7516240137828447</v>
      </c>
      <c r="AR31" s="32" t="str">
        <f t="shared" ca="1" si="8"/>
        <v>〇</v>
      </c>
      <c r="AS31" s="32">
        <f t="shared" ca="1" si="9"/>
        <v>6.9128519470571942E-2</v>
      </c>
      <c r="AT31" s="32" t="str">
        <f t="shared" ca="1" si="10"/>
        <v>×</v>
      </c>
      <c r="BG31">
        <v>-43</v>
      </c>
    </row>
    <row r="32" spans="1:59" ht="18.600000000000001" thickBot="1">
      <c r="B32" s="174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8"/>
      <c r="S32" s="113" t="s">
        <v>148</v>
      </c>
      <c r="U32" s="65">
        <v>22</v>
      </c>
      <c r="V32" s="32" t="str">
        <f>X32&amp;"_"&amp;W16</f>
        <v>300A_Sch40</v>
      </c>
      <c r="W32" s="32"/>
      <c r="X32" s="32" t="s">
        <v>57</v>
      </c>
      <c r="Y32" s="32" t="s">
        <v>58</v>
      </c>
      <c r="Z32" s="32">
        <v>318.5</v>
      </c>
      <c r="AA32" s="32">
        <v>297.89999999999998</v>
      </c>
      <c r="AB32" s="32">
        <f t="shared" si="17"/>
        <v>10.300000000000011</v>
      </c>
      <c r="AC32" s="32">
        <f t="shared" si="18"/>
        <v>6.9699696625790133E-2</v>
      </c>
      <c r="AD32" s="32">
        <f t="shared" ca="1" si="19"/>
        <v>7.9539768922422163E-2</v>
      </c>
      <c r="AE32" s="32" t="str">
        <f t="shared" ca="1" si="20"/>
        <v>×</v>
      </c>
      <c r="AF32" s="32">
        <f t="shared" ca="1" si="21"/>
        <v>6.2827955771168568E-4</v>
      </c>
      <c r="AG32" s="32" t="str">
        <f t="shared" ca="1" si="22"/>
        <v>×</v>
      </c>
      <c r="AH32" s="1">
        <v>22</v>
      </c>
      <c r="AI32" s="32" t="str">
        <f t="shared" si="23"/>
        <v>32ASch10</v>
      </c>
      <c r="AJ32" s="43" t="s">
        <v>24</v>
      </c>
      <c r="AK32" s="32" t="s">
        <v>35</v>
      </c>
      <c r="AL32" s="32" t="s">
        <v>36</v>
      </c>
      <c r="AM32" s="32">
        <v>42.7</v>
      </c>
      <c r="AN32" s="32">
        <f t="shared" si="24"/>
        <v>37.1</v>
      </c>
      <c r="AO32" s="32">
        <v>2.8</v>
      </c>
      <c r="AP32" s="32">
        <f t="shared" si="25"/>
        <v>1.0810298860818818E-3</v>
      </c>
      <c r="AQ32" s="32">
        <f t="shared" ca="1" si="7"/>
        <v>5.1283482861623284</v>
      </c>
      <c r="AR32" s="32" t="str">
        <f t="shared" ca="1" si="8"/>
        <v>×</v>
      </c>
      <c r="AS32" s="32">
        <f t="shared" ca="1" si="9"/>
        <v>4.0508495771016263E-2</v>
      </c>
      <c r="AT32" s="32" t="str">
        <f t="shared" ca="1" si="10"/>
        <v>×</v>
      </c>
      <c r="BG32">
        <v>-42</v>
      </c>
    </row>
    <row r="33" spans="1:59" ht="18.600000000000001" thickBot="1">
      <c r="B33" s="169">
        <v>22</v>
      </c>
      <c r="C33" s="171" t="str">
        <f>VLOOKUP(B33,AV12:BA29,2)</f>
        <v>( 1 1/8 )※</v>
      </c>
      <c r="D33" s="171"/>
      <c r="E33" s="171"/>
      <c r="F33" s="171">
        <f>VLOOKUP(B33,AV12:BA29,3)</f>
        <v>28.58</v>
      </c>
      <c r="G33" s="171"/>
      <c r="H33" s="171">
        <f>VLOOKUP(B33,AV12:BA29,4)</f>
        <v>26.58</v>
      </c>
      <c r="I33" s="171"/>
      <c r="J33" s="171">
        <f>VLOOKUP(B33,AV12:BA29,5)</f>
        <v>1</v>
      </c>
      <c r="K33" s="171"/>
      <c r="L33" s="171">
        <f>VLOOKUP(B33,AV12:BA29,6)</f>
        <v>5.5488097500690898E-4</v>
      </c>
      <c r="M33" s="171"/>
      <c r="N33" s="171"/>
      <c r="O33" s="215">
        <f ca="1">Q22/L33</f>
        <v>9.9911476754257915</v>
      </c>
      <c r="P33" s="215"/>
      <c r="Q33" s="216"/>
      <c r="S33" s="223" t="str">
        <f ca="1">IF(AND(O33&gt;=8,O33&lt;=12,O34&gt;=8,O34&lt;=12),"〇","×")</f>
        <v>〇</v>
      </c>
      <c r="T33" t="s">
        <v>182</v>
      </c>
      <c r="U33" s="65">
        <v>23</v>
      </c>
      <c r="V33" s="45" t="str">
        <f>X33&amp;"_"&amp;W16</f>
        <v>350A_Sch40</v>
      </c>
      <c r="W33" s="45"/>
      <c r="X33" s="45" t="s">
        <v>59</v>
      </c>
      <c r="Y33" s="45" t="s">
        <v>60</v>
      </c>
      <c r="Z33" s="45">
        <v>355.6</v>
      </c>
      <c r="AA33" s="45">
        <v>333.4</v>
      </c>
      <c r="AB33" s="45">
        <f t="shared" si="17"/>
        <v>11.100000000000023</v>
      </c>
      <c r="AC33" s="45">
        <f t="shared" si="18"/>
        <v>8.7301372675414851E-2</v>
      </c>
      <c r="AD33" s="45">
        <f t="shared" ca="1" si="19"/>
        <v>6.3502985046872074E-2</v>
      </c>
      <c r="AE33" s="45" t="str">
        <f t="shared" ca="1" si="20"/>
        <v>×</v>
      </c>
      <c r="AF33" s="45">
        <f t="shared" ca="1" si="21"/>
        <v>5.0160602550321817E-4</v>
      </c>
      <c r="AG33" s="45" t="str">
        <f t="shared" ca="1" si="22"/>
        <v>×</v>
      </c>
      <c r="AH33" s="1">
        <v>23</v>
      </c>
      <c r="AI33" s="32" t="str">
        <f t="shared" si="23"/>
        <v>40ASch10</v>
      </c>
      <c r="AJ33" s="43" t="s">
        <v>24</v>
      </c>
      <c r="AK33" s="32" t="s">
        <v>37</v>
      </c>
      <c r="AL33" s="32" t="s">
        <v>38</v>
      </c>
      <c r="AM33" s="32">
        <v>48.6</v>
      </c>
      <c r="AN33" s="32">
        <f t="shared" si="24"/>
        <v>43</v>
      </c>
      <c r="AO33" s="32">
        <v>2.8</v>
      </c>
      <c r="AP33" s="32">
        <f t="shared" si="25"/>
        <v>1.4522012041218821E-3</v>
      </c>
      <c r="AQ33" s="32">
        <f t="shared" ca="1" si="7"/>
        <v>3.817582403762406</v>
      </c>
      <c r="AR33" s="32" t="str">
        <f t="shared" ca="1" si="8"/>
        <v>×</v>
      </c>
      <c r="AS33" s="32">
        <f t="shared" ca="1" si="9"/>
        <v>3.0154839731846666E-2</v>
      </c>
      <c r="AT33" s="32" t="str">
        <f t="shared" ca="1" si="10"/>
        <v>×</v>
      </c>
      <c r="BG33">
        <v>-41</v>
      </c>
    </row>
    <row r="34" spans="1:59" ht="19.2" thickTop="1" thickBot="1">
      <c r="B34" s="170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217">
        <f ca="1">Q23/L33</f>
        <v>9.2339445543551353</v>
      </c>
      <c r="P34" s="217"/>
      <c r="Q34" s="218"/>
      <c r="S34" s="223"/>
      <c r="T34" s="120" t="s">
        <v>183</v>
      </c>
      <c r="U34" s="65">
        <v>24</v>
      </c>
      <c r="V34" s="44" t="str">
        <f>X34&amp;"_"&amp;W34</f>
        <v>50A_Sch20</v>
      </c>
      <c r="W34" s="44" t="s">
        <v>61</v>
      </c>
      <c r="X34" s="44" t="s">
        <v>39</v>
      </c>
      <c r="Y34" s="44" t="s">
        <v>40</v>
      </c>
      <c r="Z34" s="44">
        <v>60.5</v>
      </c>
      <c r="AA34" s="44">
        <v>54.1</v>
      </c>
      <c r="AB34" s="44">
        <f t="shared" si="17"/>
        <v>3.1999999999999993</v>
      </c>
      <c r="AC34" s="44">
        <f t="shared" si="18"/>
        <v>2.2987111986132857E-3</v>
      </c>
      <c r="AD34" s="44">
        <f t="shared" ca="1" si="19"/>
        <v>2.4117417476900411</v>
      </c>
      <c r="AE34" s="44" t="str">
        <f t="shared" ca="1" si="20"/>
        <v>×</v>
      </c>
      <c r="AF34" s="44">
        <f t="shared" ca="1" si="21"/>
        <v>1.9050194124041017E-2</v>
      </c>
      <c r="AG34" s="44" t="str">
        <f t="shared" ca="1" si="22"/>
        <v>×</v>
      </c>
      <c r="AH34" s="1">
        <v>24</v>
      </c>
      <c r="AI34" s="32" t="str">
        <f t="shared" si="23"/>
        <v>50ASch10</v>
      </c>
      <c r="AJ34" s="43" t="s">
        <v>24</v>
      </c>
      <c r="AK34" s="32" t="s">
        <v>39</v>
      </c>
      <c r="AL34" s="32" t="s">
        <v>40</v>
      </c>
      <c r="AM34" s="32">
        <v>60.5</v>
      </c>
      <c r="AN34" s="32">
        <f t="shared" si="24"/>
        <v>54.9</v>
      </c>
      <c r="AO34" s="32">
        <v>2.8</v>
      </c>
      <c r="AP34" s="32">
        <f t="shared" si="25"/>
        <v>2.3671979184615426E-3</v>
      </c>
      <c r="AQ34" s="32">
        <f t="shared" ca="1" si="7"/>
        <v>2.3419663055386981</v>
      </c>
      <c r="AR34" s="32" t="str">
        <f t="shared" ca="1" si="8"/>
        <v>×</v>
      </c>
      <c r="AS34" s="32">
        <f t="shared" ca="1" si="9"/>
        <v>1.8499042360239182E-2</v>
      </c>
      <c r="AT34" s="32" t="str">
        <f t="shared" ca="1" si="10"/>
        <v>×</v>
      </c>
      <c r="BG34">
        <v>-40</v>
      </c>
    </row>
    <row r="35" spans="1:59">
      <c r="K35" s="121"/>
      <c r="U35" s="65">
        <v>25</v>
      </c>
      <c r="V35" s="32" t="str">
        <f>X35&amp;"_"&amp;W34</f>
        <v>65A_Sch20</v>
      </c>
      <c r="W35" s="32"/>
      <c r="X35" s="32" t="s">
        <v>41</v>
      </c>
      <c r="Y35" s="32" t="s">
        <v>42</v>
      </c>
      <c r="Z35" s="32">
        <v>76.3</v>
      </c>
      <c r="AA35" s="32">
        <v>67.3</v>
      </c>
      <c r="AB35" s="32">
        <f t="shared" si="17"/>
        <v>4.5</v>
      </c>
      <c r="AC35" s="32">
        <f t="shared" si="18"/>
        <v>3.5572960474944287E-3</v>
      </c>
      <c r="AD35" s="32">
        <f t="shared" ca="1" si="19"/>
        <v>1.5584583598216695</v>
      </c>
      <c r="AE35" s="32" t="str">
        <f t="shared" ca="1" si="20"/>
        <v>×</v>
      </c>
      <c r="AF35" s="32">
        <f t="shared" ca="1" si="21"/>
        <v>1.2310163108165847E-2</v>
      </c>
      <c r="AG35" s="32" t="str">
        <f t="shared" ca="1" si="22"/>
        <v>×</v>
      </c>
      <c r="AH35" s="1">
        <v>25</v>
      </c>
      <c r="AI35" s="32" t="str">
        <f t="shared" si="23"/>
        <v>65ASch10</v>
      </c>
      <c r="AJ35" s="43" t="s">
        <v>24</v>
      </c>
      <c r="AK35" s="32" t="s">
        <v>41</v>
      </c>
      <c r="AL35" s="32" t="s">
        <v>42</v>
      </c>
      <c r="AM35" s="32">
        <v>76.3</v>
      </c>
      <c r="AN35" s="32">
        <f t="shared" si="24"/>
        <v>70.3</v>
      </c>
      <c r="AO35" s="32">
        <v>3</v>
      </c>
      <c r="AP35" s="32">
        <f t="shared" si="25"/>
        <v>3.8815084093448957E-3</v>
      </c>
      <c r="AQ35" s="32">
        <f t="shared" ca="1" si="7"/>
        <v>1.4282843623966153</v>
      </c>
      <c r="AR35" s="32" t="str">
        <f t="shared" ca="1" si="8"/>
        <v>×</v>
      </c>
      <c r="AS35" s="32">
        <f t="shared" ca="1" si="9"/>
        <v>1.1281927011483903E-2</v>
      </c>
      <c r="AT35" s="32" t="str">
        <f t="shared" ca="1" si="10"/>
        <v>×</v>
      </c>
      <c r="BG35">
        <v>-39</v>
      </c>
    </row>
    <row r="36" spans="1:59" ht="18.600000000000001" thickBot="1">
      <c r="B36" s="33" t="s">
        <v>202</v>
      </c>
      <c r="U36" s="65">
        <v>26</v>
      </c>
      <c r="V36" s="32" t="str">
        <f>X36&amp;"_"&amp;W34</f>
        <v>80A_Sch20</v>
      </c>
      <c r="W36" s="32"/>
      <c r="X36" s="32" t="s">
        <v>43</v>
      </c>
      <c r="Y36" s="32" t="s">
        <v>44</v>
      </c>
      <c r="Z36" s="32">
        <v>89.1</v>
      </c>
      <c r="AA36" s="32">
        <v>80.099999999999994</v>
      </c>
      <c r="AB36" s="32">
        <f t="shared" si="17"/>
        <v>4.5</v>
      </c>
      <c r="AC36" s="32">
        <f t="shared" si="18"/>
        <v>5.0391224703396614E-3</v>
      </c>
      <c r="AD36" s="32">
        <f t="shared" ca="1" si="19"/>
        <v>1.1001712691465086</v>
      </c>
      <c r="AE36" s="32" t="str">
        <f t="shared" ca="1" si="20"/>
        <v>×</v>
      </c>
      <c r="AF36" s="32">
        <f t="shared" ca="1" si="21"/>
        <v>8.6901826312902417E-3</v>
      </c>
      <c r="AG36" s="32" t="str">
        <f t="shared" ca="1" si="22"/>
        <v>×</v>
      </c>
      <c r="AH36" s="1">
        <v>26</v>
      </c>
      <c r="AI36" s="32" t="str">
        <f t="shared" si="23"/>
        <v>80ASch10</v>
      </c>
      <c r="AJ36" s="43" t="s">
        <v>24</v>
      </c>
      <c r="AK36" s="32" t="s">
        <v>43</v>
      </c>
      <c r="AL36" s="32" t="s">
        <v>44</v>
      </c>
      <c r="AM36" s="32">
        <v>89.1</v>
      </c>
      <c r="AN36" s="32">
        <f t="shared" si="24"/>
        <v>83.1</v>
      </c>
      <c r="AO36" s="32">
        <v>3</v>
      </c>
      <c r="AP36" s="32">
        <f t="shared" si="25"/>
        <v>5.4236534111390521E-3</v>
      </c>
      <c r="AQ36" s="32">
        <f t="shared" ca="1" si="7"/>
        <v>1.0221703607004582</v>
      </c>
      <c r="AR36" s="32" t="str">
        <f t="shared" ca="1" si="8"/>
        <v>×</v>
      </c>
      <c r="AS36" s="32">
        <f t="shared" ca="1" si="9"/>
        <v>8.0740584342562788E-3</v>
      </c>
      <c r="AT36" s="32" t="str">
        <f t="shared" ca="1" si="10"/>
        <v>×</v>
      </c>
      <c r="BG36">
        <v>-38</v>
      </c>
    </row>
    <row r="37" spans="1:59">
      <c r="B37" s="173" t="s">
        <v>126</v>
      </c>
      <c r="C37" s="164" t="s">
        <v>127</v>
      </c>
      <c r="D37" s="165"/>
      <c r="E37" s="165"/>
      <c r="F37" s="164" t="s">
        <v>186</v>
      </c>
      <c r="G37" s="165"/>
      <c r="H37" s="164" t="s">
        <v>187</v>
      </c>
      <c r="I37" s="165"/>
      <c r="J37" s="164" t="s">
        <v>188</v>
      </c>
      <c r="K37" s="165"/>
      <c r="L37" s="164" t="s">
        <v>190</v>
      </c>
      <c r="M37" s="165"/>
      <c r="N37" s="165"/>
      <c r="O37" s="164" t="s">
        <v>189</v>
      </c>
      <c r="P37" s="165"/>
      <c r="Q37" s="166"/>
      <c r="U37" s="65">
        <v>27</v>
      </c>
      <c r="V37" s="32" t="str">
        <f>X37&amp;"_"&amp;W34</f>
        <v>100A_Sch20</v>
      </c>
      <c r="W37" s="32"/>
      <c r="X37" s="32" t="s">
        <v>47</v>
      </c>
      <c r="Y37" s="32" t="s">
        <v>48</v>
      </c>
      <c r="Z37" s="32">
        <v>114.3</v>
      </c>
      <c r="AA37" s="32">
        <v>104.5</v>
      </c>
      <c r="AB37" s="32">
        <f t="shared" si="17"/>
        <v>4.8999999999999986</v>
      </c>
      <c r="AC37" s="32">
        <f t="shared" si="18"/>
        <v>8.5767442938409835E-3</v>
      </c>
      <c r="AD37" s="32">
        <f t="shared" ca="1" si="19"/>
        <v>0.64638720400693128</v>
      </c>
      <c r="AE37" s="32" t="str">
        <f t="shared" ca="1" si="20"/>
        <v>×</v>
      </c>
      <c r="AF37" s="32">
        <f t="shared" ca="1" si="21"/>
        <v>5.1057712656930468E-3</v>
      </c>
      <c r="AG37" s="32" t="str">
        <f t="shared" ca="1" si="22"/>
        <v>×</v>
      </c>
      <c r="AH37" s="1">
        <v>27</v>
      </c>
      <c r="AI37" s="32" t="str">
        <f t="shared" si="23"/>
        <v>90ASch10</v>
      </c>
      <c r="AJ37" s="43" t="s">
        <v>24</v>
      </c>
      <c r="AK37" s="32" t="s">
        <v>45</v>
      </c>
      <c r="AL37" s="32" t="s">
        <v>46</v>
      </c>
      <c r="AM37" s="32">
        <v>101.6</v>
      </c>
      <c r="AN37" s="32">
        <f t="shared" si="24"/>
        <v>95.6</v>
      </c>
      <c r="AO37" s="32">
        <v>3</v>
      </c>
      <c r="AP37" s="32">
        <f t="shared" si="25"/>
        <v>7.1780365586281009E-3</v>
      </c>
      <c r="AQ37" s="32">
        <f t="shared" ca="1" si="7"/>
        <v>0.77234181217904663</v>
      </c>
      <c r="AR37" s="32" t="str">
        <f t="shared" ca="1" si="8"/>
        <v>×</v>
      </c>
      <c r="AS37" s="32">
        <f t="shared" ca="1" si="9"/>
        <v>6.1006786759887459E-3</v>
      </c>
      <c r="AT37" s="32" t="str">
        <f t="shared" ca="1" si="10"/>
        <v>×</v>
      </c>
      <c r="BG37">
        <v>-37</v>
      </c>
    </row>
    <row r="38" spans="1:59" ht="18.600000000000001" thickBot="1">
      <c r="B38" s="174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8"/>
      <c r="S38" s="113" t="s">
        <v>148</v>
      </c>
      <c r="U38" s="65">
        <v>28</v>
      </c>
      <c r="V38" s="32" t="str">
        <f>X38&amp;"_"&amp;W34</f>
        <v>125A_Sch20</v>
      </c>
      <c r="W38" s="32"/>
      <c r="X38" s="32" t="s">
        <v>49</v>
      </c>
      <c r="Y38" s="32" t="s">
        <v>50</v>
      </c>
      <c r="Z38" s="32">
        <v>139.80000000000001</v>
      </c>
      <c r="AA38" s="32">
        <v>129.6</v>
      </c>
      <c r="AB38" s="32">
        <f t="shared" si="17"/>
        <v>5.1000000000000085</v>
      </c>
      <c r="AC38" s="32">
        <f t="shared" si="18"/>
        <v>1.3191673216129683E-2</v>
      </c>
      <c r="AD38" s="32">
        <f t="shared" ca="1" si="19"/>
        <v>0.42025736028691624</v>
      </c>
      <c r="AE38" s="32" t="str">
        <f t="shared" ca="1" si="20"/>
        <v>×</v>
      </c>
      <c r="AF38" s="32">
        <f t="shared" ca="1" si="21"/>
        <v>3.3195860639684605E-3</v>
      </c>
      <c r="AG38" s="32" t="str">
        <f t="shared" ca="1" si="22"/>
        <v>×</v>
      </c>
      <c r="AH38" s="1">
        <v>28</v>
      </c>
      <c r="AI38" s="32" t="str">
        <f t="shared" si="23"/>
        <v>100ASch10</v>
      </c>
      <c r="AJ38" s="43" t="s">
        <v>24</v>
      </c>
      <c r="AK38" s="32" t="s">
        <v>47</v>
      </c>
      <c r="AL38" s="32" t="s">
        <v>48</v>
      </c>
      <c r="AM38" s="32">
        <v>114.3</v>
      </c>
      <c r="AN38" s="32">
        <f t="shared" si="24"/>
        <v>108.3</v>
      </c>
      <c r="AO38" s="32">
        <v>3</v>
      </c>
      <c r="AP38" s="32">
        <f t="shared" si="25"/>
        <v>9.2118486646906965E-3</v>
      </c>
      <c r="AQ38" s="32">
        <f t="shared" ca="1" si="7"/>
        <v>0.6018224968054684</v>
      </c>
      <c r="AR38" s="32" t="str">
        <f t="shared" ca="1" si="8"/>
        <v>×</v>
      </c>
      <c r="AS38" s="32">
        <f t="shared" ca="1" si="9"/>
        <v>4.7537574880644716E-3</v>
      </c>
      <c r="AT38" s="32" t="str">
        <f t="shared" ca="1" si="10"/>
        <v>×</v>
      </c>
      <c r="BG38">
        <v>-36</v>
      </c>
    </row>
    <row r="39" spans="1:59">
      <c r="B39" s="169">
        <v>4</v>
      </c>
      <c r="C39" s="171" t="str">
        <f>VLOOKUP(B39,AV12:BA29,2)</f>
        <v>9.5　( 3/8 )</v>
      </c>
      <c r="D39" s="171"/>
      <c r="E39" s="171"/>
      <c r="F39" s="171">
        <f>VLOOKUP(B39,AV12:BA29,3)</f>
        <v>9.5250000000000004</v>
      </c>
      <c r="G39" s="171"/>
      <c r="H39" s="171">
        <f>VLOOKUP(B39,AV12:BA29,4)</f>
        <v>7.9249999999999998</v>
      </c>
      <c r="I39" s="171"/>
      <c r="J39" s="171">
        <f>VLOOKUP(B39,AV12:BA29,5)</f>
        <v>0.8</v>
      </c>
      <c r="K39" s="171"/>
      <c r="L39" s="171">
        <f>VLOOKUP(B39,AV12:BA29,6)</f>
        <v>4.9327422526028865E-5</v>
      </c>
      <c r="M39" s="171"/>
      <c r="N39" s="171"/>
      <c r="O39" s="219">
        <f ca="1">Q26/L39</f>
        <v>0.88775963401661062</v>
      </c>
      <c r="P39" s="219"/>
      <c r="Q39" s="220"/>
      <c r="S39" s="223" t="str">
        <f ca="1">IF(AND(O39&gt;=0.5,O39&lt;=1,O40&gt;=0.5,O40&lt;=1),"〇","×")</f>
        <v>〇</v>
      </c>
      <c r="T39" t="s">
        <v>184</v>
      </c>
      <c r="U39" s="65">
        <v>29</v>
      </c>
      <c r="V39" s="32" t="str">
        <f>X39&amp;"_"&amp;W34</f>
        <v>150A_Sch20</v>
      </c>
      <c r="W39" s="32"/>
      <c r="X39" s="32" t="s">
        <v>51</v>
      </c>
      <c r="Y39" s="32" t="s">
        <v>52</v>
      </c>
      <c r="Z39" s="32">
        <v>165.2</v>
      </c>
      <c r="AA39" s="32">
        <v>154.19999999999999</v>
      </c>
      <c r="AB39" s="32">
        <f t="shared" si="17"/>
        <v>5.5</v>
      </c>
      <c r="AC39" s="32">
        <f t="shared" si="18"/>
        <v>1.8674914785925704E-2</v>
      </c>
      <c r="AD39" s="32">
        <f t="shared" ca="1" si="19"/>
        <v>0.29686334996058017</v>
      </c>
      <c r="AE39" s="32" t="str">
        <f t="shared" ca="1" si="20"/>
        <v>×</v>
      </c>
      <c r="AF39" s="32">
        <f t="shared" ca="1" si="21"/>
        <v>2.3449046526141572E-3</v>
      </c>
      <c r="AG39" s="32" t="str">
        <f t="shared" ca="1" si="22"/>
        <v>×</v>
      </c>
      <c r="AH39" s="1">
        <v>29</v>
      </c>
      <c r="AI39" s="32" t="str">
        <f t="shared" si="23"/>
        <v>125ASch10</v>
      </c>
      <c r="AJ39" s="43" t="s">
        <v>24</v>
      </c>
      <c r="AK39" s="32" t="s">
        <v>49</v>
      </c>
      <c r="AL39" s="32" t="s">
        <v>50</v>
      </c>
      <c r="AM39" s="32">
        <v>139.80000000000001</v>
      </c>
      <c r="AN39" s="32">
        <f t="shared" si="24"/>
        <v>133</v>
      </c>
      <c r="AO39" s="32">
        <v>3.4</v>
      </c>
      <c r="AP39" s="32">
        <f t="shared" si="25"/>
        <v>1.3892908112337465E-2</v>
      </c>
      <c r="AQ39" s="32">
        <f t="shared" ca="1" si="7"/>
        <v>0.39904516165734011</v>
      </c>
      <c r="AR39" s="32" t="str">
        <f t="shared" ca="1" si="8"/>
        <v>×</v>
      </c>
      <c r="AS39" s="32">
        <f t="shared" ca="1" si="9"/>
        <v>3.1520322609635641E-3</v>
      </c>
      <c r="AT39" s="32" t="str">
        <f t="shared" ca="1" si="10"/>
        <v>×</v>
      </c>
      <c r="BG39">
        <v>-35</v>
      </c>
    </row>
    <row r="40" spans="1:59" ht="18.600000000000001" thickBot="1">
      <c r="B40" s="170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221">
        <f ca="1">Q27/L39</f>
        <v>0.82047863813149358</v>
      </c>
      <c r="P40" s="221"/>
      <c r="Q40" s="222"/>
      <c r="S40" s="223"/>
      <c r="T40" s="120" t="s">
        <v>185</v>
      </c>
      <c r="U40" s="65">
        <v>30</v>
      </c>
      <c r="V40" s="32" t="str">
        <f>X40&amp;"_"&amp;W34</f>
        <v>200A_Sch20</v>
      </c>
      <c r="W40" s="32"/>
      <c r="X40" s="32" t="s">
        <v>53</v>
      </c>
      <c r="Y40" s="32" t="s">
        <v>54</v>
      </c>
      <c r="Z40" s="32">
        <v>216.3</v>
      </c>
      <c r="AA40" s="32">
        <v>203.5</v>
      </c>
      <c r="AB40" s="32">
        <f t="shared" si="17"/>
        <v>6.4000000000000057</v>
      </c>
      <c r="AC40" s="32">
        <f t="shared" si="18"/>
        <v>3.2525105092155983E-2</v>
      </c>
      <c r="AD40" s="32">
        <f t="shared" ca="1" si="19"/>
        <v>0.17044980324799278</v>
      </c>
      <c r="AE40" s="32" t="str">
        <f t="shared" ca="1" si="20"/>
        <v>×</v>
      </c>
      <c r="AF40" s="32">
        <f t="shared" ca="1" si="21"/>
        <v>1.3463721160812195E-3</v>
      </c>
      <c r="AG40" s="32" t="str">
        <f t="shared" ca="1" si="22"/>
        <v>×</v>
      </c>
      <c r="AH40" s="1">
        <v>30</v>
      </c>
      <c r="AI40" s="45" t="str">
        <f t="shared" si="23"/>
        <v>150ASch10</v>
      </c>
      <c r="AJ40" s="46" t="s">
        <v>24</v>
      </c>
      <c r="AK40" s="45" t="s">
        <v>51</v>
      </c>
      <c r="AL40" s="45" t="s">
        <v>52</v>
      </c>
      <c r="AM40" s="45">
        <v>165.2</v>
      </c>
      <c r="AN40" s="45">
        <f t="shared" si="24"/>
        <v>158.39999999999998</v>
      </c>
      <c r="AO40" s="45">
        <v>3.4</v>
      </c>
      <c r="AP40" s="45">
        <f t="shared" si="25"/>
        <v>1.9706079742613476E-2</v>
      </c>
      <c r="AQ40" s="76">
        <f t="shared" ca="1" si="7"/>
        <v>0.28132930729950595</v>
      </c>
      <c r="AR40" s="76" t="str">
        <f t="shared" ca="1" si="8"/>
        <v>×</v>
      </c>
      <c r="AS40" s="76">
        <f t="shared" ca="1" si="9"/>
        <v>2.2222022411689697E-3</v>
      </c>
      <c r="AT40" s="32" t="str">
        <f t="shared" ca="1" si="10"/>
        <v>×</v>
      </c>
      <c r="BG40">
        <v>-34</v>
      </c>
    </row>
    <row r="41" spans="1:59" ht="18.600000000000001" thickTop="1">
      <c r="U41" s="65">
        <v>31</v>
      </c>
      <c r="V41" s="32" t="str">
        <f>X41&amp;"_"&amp;W34</f>
        <v>250A_Sch20</v>
      </c>
      <c r="W41" s="32"/>
      <c r="X41" s="32" t="s">
        <v>55</v>
      </c>
      <c r="Y41" s="32" t="s">
        <v>56</v>
      </c>
      <c r="Z41" s="32">
        <v>267.39999999999998</v>
      </c>
      <c r="AA41" s="32">
        <v>254.6</v>
      </c>
      <c r="AB41" s="32">
        <f t="shared" si="17"/>
        <v>6.3999999999999915</v>
      </c>
      <c r="AC41" s="32">
        <f t="shared" si="18"/>
        <v>5.0910420013292143E-2</v>
      </c>
      <c r="AD41" s="32">
        <f t="shared" ca="1" si="19"/>
        <v>0.10889514881493464</v>
      </c>
      <c r="AE41" s="32" t="str">
        <f t="shared" ca="1" si="20"/>
        <v>×</v>
      </c>
      <c r="AF41" s="32">
        <f t="shared" ca="1" si="21"/>
        <v>8.6015582973498908E-4</v>
      </c>
      <c r="AG41" s="32" t="str">
        <f t="shared" ca="1" si="22"/>
        <v>×</v>
      </c>
      <c r="AH41" s="1">
        <v>31</v>
      </c>
      <c r="AI41" s="44" t="str">
        <f>AK41&amp;""&amp;$AJ$41</f>
        <v>6ASch20</v>
      </c>
      <c r="AJ41" s="40" t="s">
        <v>61</v>
      </c>
      <c r="AK41" s="44" t="s">
        <v>22</v>
      </c>
      <c r="AL41" s="44" t="s">
        <v>23</v>
      </c>
      <c r="AM41" s="44">
        <v>10.5</v>
      </c>
      <c r="AN41" s="44">
        <f>AM41-AO41*2</f>
        <v>7.5</v>
      </c>
      <c r="AO41" s="44">
        <v>1.5</v>
      </c>
      <c r="AP41" s="44">
        <f>(PI()*(AN41*10^-3)^2)/4</f>
        <v>4.4178646691106464E-5</v>
      </c>
      <c r="AQ41" s="77">
        <f t="shared" ca="1" si="7"/>
        <v>125.48817536989671</v>
      </c>
      <c r="AR41" s="77" t="str">
        <f t="shared" ca="1" si="8"/>
        <v>×</v>
      </c>
      <c r="AS41" s="77">
        <f t="shared" ca="1" si="9"/>
        <v>0.99122308736327991</v>
      </c>
      <c r="AT41" s="32" t="str">
        <f t="shared" ca="1" si="10"/>
        <v>〇</v>
      </c>
      <c r="BG41">
        <v>-33</v>
      </c>
    </row>
    <row r="42" spans="1:59">
      <c r="U42" s="65">
        <v>32</v>
      </c>
      <c r="V42" s="32" t="str">
        <f>X42&amp;"_"&amp;W34</f>
        <v>300A_Sch20</v>
      </c>
      <c r="W42" s="32"/>
      <c r="X42" s="32" t="s">
        <v>57</v>
      </c>
      <c r="Y42" s="32" t="s">
        <v>58</v>
      </c>
      <c r="Z42" s="32">
        <v>318.5</v>
      </c>
      <c r="AA42" s="32">
        <v>305.7</v>
      </c>
      <c r="AB42" s="32">
        <f t="shared" si="17"/>
        <v>6.4000000000000057</v>
      </c>
      <c r="AC42" s="32">
        <f t="shared" si="18"/>
        <v>7.3397414010918385E-2</v>
      </c>
      <c r="AD42" s="32">
        <f t="shared" ca="1" si="19"/>
        <v>7.553260340689362E-2</v>
      </c>
      <c r="AE42" s="32" t="str">
        <f t="shared" ca="1" si="20"/>
        <v>×</v>
      </c>
      <c r="AF42" s="32">
        <f t="shared" ca="1" si="21"/>
        <v>5.96627213081048E-4</v>
      </c>
      <c r="AG42" s="32" t="str">
        <f t="shared" ca="1" si="22"/>
        <v>×</v>
      </c>
      <c r="AH42" s="1">
        <v>32</v>
      </c>
      <c r="AI42" s="32" t="str">
        <f t="shared" ref="AI42:AI55" si="26">AK42&amp;""&amp;$AJ$41</f>
        <v>8ASch20</v>
      </c>
      <c r="AJ42" s="43" t="s">
        <v>61</v>
      </c>
      <c r="AK42" s="32" t="s">
        <v>25</v>
      </c>
      <c r="AL42" s="32" t="s">
        <v>26</v>
      </c>
      <c r="AM42" s="32">
        <v>13.8</v>
      </c>
      <c r="AN42" s="32">
        <f t="shared" si="24"/>
        <v>9.8000000000000007</v>
      </c>
      <c r="AO42" s="32">
        <v>2</v>
      </c>
      <c r="AP42" s="32">
        <f t="shared" ref="AP42:AP55" si="27">(PI()*(AN42*10^-3)^2)/4</f>
        <v>7.5429639612690949E-5</v>
      </c>
      <c r="AQ42" s="32">
        <f t="shared" ca="1" si="7"/>
        <v>73.497603754234575</v>
      </c>
      <c r="AR42" s="32" t="str">
        <f t="shared" ca="1" si="8"/>
        <v>×</v>
      </c>
      <c r="AS42" s="32">
        <f t="shared" ca="1" si="9"/>
        <v>0.58055288071828903</v>
      </c>
      <c r="AT42" s="32" t="str">
        <f t="shared" ca="1" si="10"/>
        <v>〇</v>
      </c>
      <c r="BG42">
        <v>-32</v>
      </c>
    </row>
    <row r="43" spans="1:59">
      <c r="U43" s="65">
        <v>33</v>
      </c>
      <c r="V43" s="32" t="str">
        <f>X43&amp;"_"&amp;W34</f>
        <v>350A_Sch20</v>
      </c>
      <c r="W43" s="32"/>
      <c r="X43" s="32" t="s">
        <v>59</v>
      </c>
      <c r="Y43" s="32" t="s">
        <v>60</v>
      </c>
      <c r="Z43" s="32">
        <v>355.6</v>
      </c>
      <c r="AA43" s="32">
        <v>339.8</v>
      </c>
      <c r="AB43" s="32">
        <f t="shared" si="17"/>
        <v>7.9000000000000057</v>
      </c>
      <c r="AC43" s="32">
        <f t="shared" si="18"/>
        <v>9.068524495444949E-2</v>
      </c>
      <c r="AD43" s="32">
        <f t="shared" ca="1" si="19"/>
        <v>6.1133404517602977E-2</v>
      </c>
      <c r="AE43" s="32" t="str">
        <f t="shared" ca="1" si="20"/>
        <v>×</v>
      </c>
      <c r="AF43" s="32">
        <f t="shared" ca="1" si="21"/>
        <v>4.8288886015234269E-4</v>
      </c>
      <c r="AG43" s="32" t="str">
        <f t="shared" ca="1" si="22"/>
        <v>×</v>
      </c>
      <c r="AH43" s="1">
        <v>33</v>
      </c>
      <c r="AI43" s="32" t="str">
        <f t="shared" si="26"/>
        <v>10ASch20</v>
      </c>
      <c r="AJ43" s="43" t="s">
        <v>61</v>
      </c>
      <c r="AK43" s="32" t="s">
        <v>27</v>
      </c>
      <c r="AL43" s="32" t="s">
        <v>28</v>
      </c>
      <c r="AM43" s="32">
        <v>17.3</v>
      </c>
      <c r="AN43" s="32">
        <f t="shared" si="24"/>
        <v>13.3</v>
      </c>
      <c r="AO43" s="32">
        <v>2</v>
      </c>
      <c r="AP43" s="32">
        <f t="shared" si="27"/>
        <v>1.3892908112337463E-4</v>
      </c>
      <c r="AQ43" s="32">
        <f t="shared" ca="1" si="7"/>
        <v>39.904516165734016</v>
      </c>
      <c r="AR43" s="32" t="str">
        <f t="shared" ca="1" si="8"/>
        <v>×</v>
      </c>
      <c r="AS43" s="32">
        <f t="shared" ca="1" si="9"/>
        <v>0.31520322609635643</v>
      </c>
      <c r="AT43" s="32" t="str">
        <f t="shared" ca="1" si="10"/>
        <v>×</v>
      </c>
      <c r="BG43">
        <v>-31</v>
      </c>
    </row>
    <row r="44" spans="1:59">
      <c r="AH44" s="1">
        <v>34</v>
      </c>
      <c r="AI44" s="32" t="str">
        <f t="shared" si="26"/>
        <v>15ASch20</v>
      </c>
      <c r="AJ44" s="43" t="s">
        <v>61</v>
      </c>
      <c r="AK44" s="32" t="s">
        <v>29</v>
      </c>
      <c r="AL44" s="32" t="s">
        <v>30</v>
      </c>
      <c r="AM44" s="32">
        <v>21.7</v>
      </c>
      <c r="AN44" s="32">
        <f t="shared" si="24"/>
        <v>16.7</v>
      </c>
      <c r="AO44" s="32">
        <v>2.5</v>
      </c>
      <c r="AP44" s="32">
        <f t="shared" si="27"/>
        <v>2.1903969378991435E-4</v>
      </c>
      <c r="AQ44" s="32">
        <f t="shared" ca="1" si="7"/>
        <v>25.310014215485282</v>
      </c>
      <c r="AR44" s="32" t="str">
        <f t="shared" ca="1" si="8"/>
        <v>×</v>
      </c>
      <c r="AS44" s="32">
        <f t="shared" ca="1" si="9"/>
        <v>0.19992218675529597</v>
      </c>
      <c r="AT44" s="32" t="str">
        <f t="shared" ca="1" si="10"/>
        <v>×</v>
      </c>
      <c r="BG44">
        <v>-30</v>
      </c>
    </row>
    <row r="45" spans="1:59" ht="18.600000000000001" thickBot="1">
      <c r="B45" s="33" t="s">
        <v>133</v>
      </c>
      <c r="AH45" s="1">
        <v>35</v>
      </c>
      <c r="AI45" s="32" t="str">
        <f t="shared" si="26"/>
        <v>20ASch20</v>
      </c>
      <c r="AJ45" s="43" t="s">
        <v>61</v>
      </c>
      <c r="AK45" s="32" t="s">
        <v>31</v>
      </c>
      <c r="AL45" s="32" t="s">
        <v>32</v>
      </c>
      <c r="AM45" s="32">
        <v>27.2</v>
      </c>
      <c r="AN45" s="32">
        <f t="shared" si="24"/>
        <v>22.2</v>
      </c>
      <c r="AO45" s="32">
        <v>2.5</v>
      </c>
      <c r="AP45" s="32">
        <f t="shared" si="27"/>
        <v>3.8707563084879846E-4</v>
      </c>
      <c r="AQ45" s="32">
        <f t="shared" ca="1" si="7"/>
        <v>14.322518189588282</v>
      </c>
      <c r="AR45" s="32" t="str">
        <f t="shared" ca="1" si="8"/>
        <v>×</v>
      </c>
      <c r="AS45" s="32">
        <f t="shared" ca="1" si="9"/>
        <v>0.11313265697626915</v>
      </c>
      <c r="AT45" s="32" t="str">
        <f t="shared" ca="1" si="10"/>
        <v>×</v>
      </c>
      <c r="BG45">
        <v>-29</v>
      </c>
    </row>
    <row r="46" spans="1:59">
      <c r="A46" s="86"/>
      <c r="B46" s="127"/>
      <c r="C46" s="137" t="s">
        <v>135</v>
      </c>
      <c r="D46" s="137"/>
      <c r="E46" s="137"/>
      <c r="F46" s="137"/>
      <c r="G46" s="133" t="s">
        <v>128</v>
      </c>
      <c r="H46" s="137"/>
      <c r="I46" s="133" t="s">
        <v>129</v>
      </c>
      <c r="J46" s="137"/>
      <c r="K46" s="133" t="s">
        <v>130</v>
      </c>
      <c r="L46" s="137"/>
      <c r="M46" s="133" t="s">
        <v>138</v>
      </c>
      <c r="N46" s="137"/>
      <c r="O46" s="137"/>
      <c r="P46" s="133" t="s">
        <v>132</v>
      </c>
      <c r="Q46" s="134"/>
      <c r="AH46" s="1">
        <v>36</v>
      </c>
      <c r="AI46" s="32" t="str">
        <f t="shared" si="26"/>
        <v>25ASch20</v>
      </c>
      <c r="AJ46" s="43" t="s">
        <v>61</v>
      </c>
      <c r="AK46" s="32" t="s">
        <v>33</v>
      </c>
      <c r="AL46" s="32" t="s">
        <v>34</v>
      </c>
      <c r="AM46" s="32">
        <v>34</v>
      </c>
      <c r="AN46" s="32">
        <f t="shared" si="24"/>
        <v>28</v>
      </c>
      <c r="AO46" s="32">
        <v>3</v>
      </c>
      <c r="AP46" s="32">
        <f t="shared" si="27"/>
        <v>6.1575216010359955E-4</v>
      </c>
      <c r="AQ46" s="32">
        <f t="shared" ca="1" si="7"/>
        <v>9.0034564598937354</v>
      </c>
      <c r="AR46" s="32" t="str">
        <f t="shared" ca="1" si="8"/>
        <v>〇</v>
      </c>
      <c r="AS46" s="32">
        <f t="shared" ca="1" si="9"/>
        <v>7.1117727887990409E-2</v>
      </c>
      <c r="AT46" s="32" t="str">
        <f t="shared" ca="1" si="10"/>
        <v>×</v>
      </c>
      <c r="BG46">
        <v>-28</v>
      </c>
    </row>
    <row r="47" spans="1:59" ht="18.600000000000001" thickBot="1">
      <c r="A47" s="86"/>
      <c r="B47" s="128"/>
      <c r="C47" s="135" t="s">
        <v>136</v>
      </c>
      <c r="D47" s="135"/>
      <c r="E47" s="135" t="s">
        <v>137</v>
      </c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6"/>
      <c r="S47" s="75" t="s">
        <v>148</v>
      </c>
      <c r="AH47" s="1">
        <v>37</v>
      </c>
      <c r="AI47" s="32" t="str">
        <f t="shared" si="26"/>
        <v>32ASch20</v>
      </c>
      <c r="AJ47" s="43" t="s">
        <v>61</v>
      </c>
      <c r="AK47" s="32" t="s">
        <v>35</v>
      </c>
      <c r="AL47" s="32" t="s">
        <v>36</v>
      </c>
      <c r="AM47" s="32">
        <v>42.7</v>
      </c>
      <c r="AN47" s="32">
        <f t="shared" si="24"/>
        <v>36.700000000000003</v>
      </c>
      <c r="AO47" s="32">
        <v>3</v>
      </c>
      <c r="AP47" s="32">
        <f t="shared" si="27"/>
        <v>1.0578449322983894E-3</v>
      </c>
      <c r="AQ47" s="32">
        <f t="shared" ca="1" si="7"/>
        <v>5.2407471022553347</v>
      </c>
      <c r="AR47" s="32" t="str">
        <f t="shared" ca="1" si="8"/>
        <v>×</v>
      </c>
      <c r="AS47" s="32">
        <f t="shared" ca="1" si="9"/>
        <v>4.1396326844942405E-2</v>
      </c>
      <c r="AT47" s="32" t="str">
        <f t="shared" ca="1" si="10"/>
        <v>×</v>
      </c>
      <c r="BG47">
        <v>-27</v>
      </c>
    </row>
    <row r="48" spans="1:59">
      <c r="A48" s="175"/>
      <c r="B48" s="129">
        <v>5</v>
      </c>
      <c r="C48" s="176" t="str">
        <f>VLOOKUP(B48,AH11:AP70,4)</f>
        <v>20A</v>
      </c>
      <c r="D48" s="177"/>
      <c r="E48" s="138" t="str">
        <f>VLOOKUP(B48,AH11:AP70,5)</f>
        <v>3/4</v>
      </c>
      <c r="F48" s="138"/>
      <c r="G48" s="138">
        <f>VLOOKUP(B48,AH11:AP70,6)</f>
        <v>27.2</v>
      </c>
      <c r="H48" s="138"/>
      <c r="I48" s="138">
        <f>VLOOKUP(B48,AH11:AP70,7)</f>
        <v>23.9</v>
      </c>
      <c r="J48" s="138"/>
      <c r="K48" s="138">
        <f>VLOOKUP(B48,AH11:AP70,8)</f>
        <v>1.65</v>
      </c>
      <c r="L48" s="138"/>
      <c r="M48" s="138">
        <f>VLOOKUP(B48,AH11:AP70,9)</f>
        <v>4.486272849142563E-4</v>
      </c>
      <c r="N48" s="138"/>
      <c r="O48" s="138"/>
      <c r="P48" s="139">
        <f ca="1">Q22/M48</f>
        <v>12.357468994864746</v>
      </c>
      <c r="Q48" s="140"/>
      <c r="R48" t="s">
        <v>98</v>
      </c>
      <c r="S48" s="126" t="str">
        <f ca="1">IF(AND(P48&gt;=8,P48&lt;=12,P49&gt;=8,P49&lt;=12),"〇","×")</f>
        <v>×</v>
      </c>
      <c r="AH48" s="1">
        <v>38</v>
      </c>
      <c r="AI48" s="32" t="str">
        <f t="shared" si="26"/>
        <v>40ASch20</v>
      </c>
      <c r="AJ48" s="43" t="s">
        <v>61</v>
      </c>
      <c r="AK48" s="32" t="s">
        <v>37</v>
      </c>
      <c r="AL48" s="32" t="s">
        <v>38</v>
      </c>
      <c r="AM48" s="32">
        <v>48.6</v>
      </c>
      <c r="AN48" s="32">
        <f t="shared" si="24"/>
        <v>42.6</v>
      </c>
      <c r="AO48" s="32">
        <v>3</v>
      </c>
      <c r="AP48" s="32">
        <f t="shared" si="27"/>
        <v>1.4253091710071531E-3</v>
      </c>
      <c r="AQ48" s="32">
        <f t="shared" ca="1" si="7"/>
        <v>3.8896106727923749</v>
      </c>
      <c r="AR48" s="32" t="str">
        <f t="shared" ca="1" si="8"/>
        <v>×</v>
      </c>
      <c r="AS48" s="32">
        <f t="shared" ca="1" si="9"/>
        <v>3.0723786431365304E-2</v>
      </c>
      <c r="AT48" s="32" t="str">
        <f t="shared" ca="1" si="10"/>
        <v>×</v>
      </c>
      <c r="BG48">
        <v>-26</v>
      </c>
    </row>
    <row r="49" spans="1:59" ht="18.600000000000001" thickBot="1">
      <c r="A49" s="175"/>
      <c r="B49" s="130"/>
      <c r="C49" s="178" t="str">
        <f>VLOOKUP(B48,AH11:AP70,3)</f>
        <v>sch5</v>
      </c>
      <c r="D49" s="179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41">
        <f ca="1">Q23/M48</f>
        <v>11.420928529702753</v>
      </c>
      <c r="Q49" s="142"/>
      <c r="R49" t="s">
        <v>99</v>
      </c>
      <c r="S49" s="126"/>
      <c r="AH49" s="1">
        <v>39</v>
      </c>
      <c r="AI49" s="32" t="str">
        <f t="shared" si="26"/>
        <v>50ASch20</v>
      </c>
      <c r="AJ49" s="43" t="s">
        <v>61</v>
      </c>
      <c r="AK49" s="32" t="s">
        <v>39</v>
      </c>
      <c r="AL49" s="32" t="s">
        <v>40</v>
      </c>
      <c r="AM49" s="32">
        <v>60.5</v>
      </c>
      <c r="AN49" s="32">
        <f t="shared" si="24"/>
        <v>53.5</v>
      </c>
      <c r="AO49" s="32">
        <v>3.5</v>
      </c>
      <c r="AP49" s="32">
        <f t="shared" si="27"/>
        <v>2.2480058931843463E-3</v>
      </c>
      <c r="AQ49" s="32">
        <f t="shared" ca="1" si="7"/>
        <v>2.4661402269391877</v>
      </c>
      <c r="AR49" s="32" t="str">
        <f t="shared" ca="1" si="8"/>
        <v>×</v>
      </c>
      <c r="AS49" s="32">
        <f t="shared" ca="1" si="9"/>
        <v>1.947988423938667E-2</v>
      </c>
      <c r="AT49" s="32" t="str">
        <f t="shared" ca="1" si="10"/>
        <v>×</v>
      </c>
      <c r="BG49">
        <v>-25</v>
      </c>
    </row>
    <row r="50" spans="1:59">
      <c r="A50" s="48"/>
      <c r="AH50" s="1">
        <v>40</v>
      </c>
      <c r="AI50" s="32" t="str">
        <f t="shared" si="26"/>
        <v>65ASch20</v>
      </c>
      <c r="AJ50" s="43" t="s">
        <v>61</v>
      </c>
      <c r="AK50" s="32" t="s">
        <v>41</v>
      </c>
      <c r="AL50" s="32" t="s">
        <v>42</v>
      </c>
      <c r="AM50" s="32">
        <v>76.3</v>
      </c>
      <c r="AN50" s="32">
        <f t="shared" si="24"/>
        <v>69.3</v>
      </c>
      <c r="AO50" s="32">
        <v>3.5</v>
      </c>
      <c r="AP50" s="32">
        <f t="shared" si="27"/>
        <v>3.7718668257346118E-3</v>
      </c>
      <c r="AQ50" s="32">
        <f t="shared" ca="1" si="7"/>
        <v>1.4698020952790509</v>
      </c>
      <c r="AR50" s="32" t="str">
        <f t="shared" ca="1" si="8"/>
        <v>×</v>
      </c>
      <c r="AS50" s="32">
        <f t="shared" ca="1" si="9"/>
        <v>1.1609872933454205E-2</v>
      </c>
      <c r="AT50" s="32" t="str">
        <f t="shared" ca="1" si="10"/>
        <v>×</v>
      </c>
      <c r="BG50">
        <v>-24</v>
      </c>
    </row>
    <row r="51" spans="1:59" ht="18.600000000000001" thickBot="1">
      <c r="A51" s="48"/>
      <c r="B51" s="33" t="s">
        <v>133</v>
      </c>
      <c r="AH51" s="1">
        <v>41</v>
      </c>
      <c r="AI51" s="32" t="str">
        <f t="shared" si="26"/>
        <v>80ASch20</v>
      </c>
      <c r="AJ51" s="43" t="s">
        <v>61</v>
      </c>
      <c r="AK51" s="32" t="s">
        <v>43</v>
      </c>
      <c r="AL51" s="32" t="s">
        <v>44</v>
      </c>
      <c r="AM51" s="32">
        <v>89.1</v>
      </c>
      <c r="AN51" s="32">
        <f t="shared" si="24"/>
        <v>81.099999999999994</v>
      </c>
      <c r="AO51" s="32">
        <v>4</v>
      </c>
      <c r="AP51" s="32">
        <f t="shared" si="27"/>
        <v>5.1657286542793291E-3</v>
      </c>
      <c r="AQ51" s="32">
        <f t="shared" ca="1" si="7"/>
        <v>1.07320731199957</v>
      </c>
      <c r="AR51" s="32" t="str">
        <f t="shared" ca="1" si="8"/>
        <v>×</v>
      </c>
      <c r="AS51" s="32">
        <f t="shared" ca="1" si="9"/>
        <v>8.4771960548902202E-3</v>
      </c>
      <c r="AT51" s="32" t="str">
        <f t="shared" ca="1" si="10"/>
        <v>×</v>
      </c>
      <c r="BG51">
        <v>-23</v>
      </c>
    </row>
    <row r="52" spans="1:59">
      <c r="A52" s="87"/>
      <c r="B52" s="127"/>
      <c r="C52" s="137" t="s">
        <v>135</v>
      </c>
      <c r="D52" s="137"/>
      <c r="E52" s="137"/>
      <c r="F52" s="137"/>
      <c r="G52" s="133" t="s">
        <v>128</v>
      </c>
      <c r="H52" s="137"/>
      <c r="I52" s="133" t="s">
        <v>129</v>
      </c>
      <c r="J52" s="137"/>
      <c r="K52" s="133" t="s">
        <v>130</v>
      </c>
      <c r="L52" s="137"/>
      <c r="M52" s="133" t="s">
        <v>138</v>
      </c>
      <c r="N52" s="137"/>
      <c r="O52" s="137"/>
      <c r="P52" s="133" t="s">
        <v>142</v>
      </c>
      <c r="Q52" s="134"/>
      <c r="AH52" s="1">
        <v>42</v>
      </c>
      <c r="AI52" s="32" t="str">
        <f t="shared" si="26"/>
        <v>90ASch20</v>
      </c>
      <c r="AJ52" s="43" t="s">
        <v>61</v>
      </c>
      <c r="AK52" s="32" t="s">
        <v>45</v>
      </c>
      <c r="AL52" s="32" t="s">
        <v>46</v>
      </c>
      <c r="AM52" s="32">
        <v>101.6</v>
      </c>
      <c r="AN52" s="32">
        <f t="shared" si="24"/>
        <v>93.6</v>
      </c>
      <c r="AO52" s="32">
        <v>4</v>
      </c>
      <c r="AP52" s="32">
        <f t="shared" si="27"/>
        <v>6.8808418935985081E-3</v>
      </c>
      <c r="AQ52" s="32">
        <f t="shared" ca="1" si="7"/>
        <v>0.8057005013784666</v>
      </c>
      <c r="AR52" s="32" t="str">
        <f t="shared" ca="1" si="8"/>
        <v>×</v>
      </c>
      <c r="AS52" s="32">
        <f t="shared" ca="1" si="9"/>
        <v>6.3641768326969297E-3</v>
      </c>
      <c r="AT52" s="32" t="str">
        <f t="shared" ca="1" si="10"/>
        <v>×</v>
      </c>
      <c r="BG52">
        <v>-22</v>
      </c>
    </row>
    <row r="53" spans="1:59" ht="18.600000000000001" thickBot="1">
      <c r="A53" s="87"/>
      <c r="B53" s="128"/>
      <c r="C53" s="135" t="s">
        <v>136</v>
      </c>
      <c r="D53" s="135"/>
      <c r="E53" s="135" t="s">
        <v>137</v>
      </c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6"/>
      <c r="S53" s="75" t="s">
        <v>148</v>
      </c>
      <c r="AH53" s="1">
        <v>43</v>
      </c>
      <c r="AI53" s="32" t="str">
        <f t="shared" si="26"/>
        <v>100ASch20</v>
      </c>
      <c r="AJ53" s="43" t="s">
        <v>61</v>
      </c>
      <c r="AK53" s="32" t="s">
        <v>47</v>
      </c>
      <c r="AL53" s="32" t="s">
        <v>48</v>
      </c>
      <c r="AM53" s="32">
        <v>114.3</v>
      </c>
      <c r="AN53" s="32">
        <f t="shared" si="24"/>
        <v>106.3</v>
      </c>
      <c r="AO53" s="32">
        <v>4</v>
      </c>
      <c r="AP53" s="32">
        <f t="shared" si="27"/>
        <v>8.8747557729605131E-3</v>
      </c>
      <c r="AQ53" s="32">
        <f t="shared" ca="1" si="7"/>
        <v>0.62468172707009562</v>
      </c>
      <c r="AR53" s="32" t="str">
        <f t="shared" ca="1" si="8"/>
        <v>×</v>
      </c>
      <c r="AS53" s="32">
        <f t="shared" ca="1" si="9"/>
        <v>4.934321088824958E-3</v>
      </c>
      <c r="AT53" s="32" t="str">
        <f t="shared" ca="1" si="10"/>
        <v>×</v>
      </c>
      <c r="BG53">
        <v>-21</v>
      </c>
    </row>
    <row r="54" spans="1:59">
      <c r="A54" s="175"/>
      <c r="B54" s="129">
        <v>2</v>
      </c>
      <c r="C54" s="176" t="str">
        <f>VLOOKUP(B54,AH11:AP70,4)</f>
        <v>8A</v>
      </c>
      <c r="D54" s="177"/>
      <c r="E54" s="138" t="str">
        <f>VLOOKUP(B54,AH11:AP70,5)</f>
        <v>1/4</v>
      </c>
      <c r="F54" s="138"/>
      <c r="G54" s="138">
        <f>VLOOKUP(B54,AH11:AP70,6)</f>
        <v>13.8</v>
      </c>
      <c r="H54" s="138"/>
      <c r="I54" s="138">
        <f>VLOOKUP(B54,AH11:AP70,7)</f>
        <v>11.4</v>
      </c>
      <c r="J54" s="138"/>
      <c r="K54" s="138">
        <f>VLOOKUP(B54,AH11:AP70,8)</f>
        <v>1.2</v>
      </c>
      <c r="L54" s="138"/>
      <c r="M54" s="138">
        <f>VLOOKUP(B54,AH11:AP70,9)</f>
        <v>1.0207034531513238E-4</v>
      </c>
      <c r="N54" s="138"/>
      <c r="O54" s="138"/>
      <c r="P54" s="180">
        <f ca="1">Q26/M54</f>
        <v>0.42902661329781849</v>
      </c>
      <c r="Q54" s="181"/>
      <c r="R54" t="s">
        <v>98</v>
      </c>
      <c r="S54" s="126" t="str">
        <f ca="1">IF(AND(P54&gt;=0.5,P54&lt;=1,P55&gt;=0.5,P55&lt;=1),"〇","×")</f>
        <v>×</v>
      </c>
      <c r="AH54" s="1">
        <v>44</v>
      </c>
      <c r="AI54" s="32" t="str">
        <f t="shared" si="26"/>
        <v>125ASch20</v>
      </c>
      <c r="AJ54" s="43" t="s">
        <v>61</v>
      </c>
      <c r="AK54" s="32" t="s">
        <v>49</v>
      </c>
      <c r="AL54" s="32" t="s">
        <v>50</v>
      </c>
      <c r="AM54" s="32">
        <v>139.80000000000001</v>
      </c>
      <c r="AN54" s="32">
        <f t="shared" si="24"/>
        <v>129.80000000000001</v>
      </c>
      <c r="AO54" s="32">
        <v>5</v>
      </c>
      <c r="AP54" s="32">
        <f t="shared" si="27"/>
        <v>1.3232419672846751E-2</v>
      </c>
      <c r="AQ54" s="32">
        <f t="shared" ca="1" si="7"/>
        <v>0.41896326602718692</v>
      </c>
      <c r="AR54" s="32" t="str">
        <f t="shared" ca="1" si="8"/>
        <v>×</v>
      </c>
      <c r="AS54" s="32">
        <f t="shared" ca="1" si="9"/>
        <v>3.3093640960126201E-3</v>
      </c>
      <c r="AT54" s="32" t="str">
        <f t="shared" ca="1" si="10"/>
        <v>×</v>
      </c>
      <c r="BG54">
        <v>-20</v>
      </c>
    </row>
    <row r="55" spans="1:59" ht="18.600000000000001" thickBot="1">
      <c r="A55" s="175"/>
      <c r="B55" s="130"/>
      <c r="C55" s="178" t="str">
        <f>VLOOKUP(B54,AH11:AP70,3)</f>
        <v>sch5</v>
      </c>
      <c r="D55" s="179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82">
        <f ca="1">Q27/M54</f>
        <v>0.39651180106953898</v>
      </c>
      <c r="Q55" s="183"/>
      <c r="R55" t="s">
        <v>99</v>
      </c>
      <c r="S55" s="126"/>
      <c r="AH55" s="1">
        <v>45</v>
      </c>
      <c r="AI55" s="45" t="str">
        <f t="shared" si="26"/>
        <v>150ASch20</v>
      </c>
      <c r="AJ55" s="46" t="s">
        <v>61</v>
      </c>
      <c r="AK55" s="45" t="s">
        <v>51</v>
      </c>
      <c r="AL55" s="45" t="s">
        <v>52</v>
      </c>
      <c r="AM55" s="45">
        <v>165.2</v>
      </c>
      <c r="AN55" s="45">
        <f t="shared" si="24"/>
        <v>155.19999999999999</v>
      </c>
      <c r="AO55" s="45">
        <v>5</v>
      </c>
      <c r="AP55" s="45">
        <f t="shared" si="27"/>
        <v>1.8917916977680874E-2</v>
      </c>
      <c r="AQ55" s="45">
        <f t="shared" ca="1" si="7"/>
        <v>0.29305011593606728</v>
      </c>
      <c r="AR55" s="45" t="str">
        <f t="shared" ca="1" si="8"/>
        <v>×</v>
      </c>
      <c r="AS55" s="76">
        <f t="shared" ca="1" si="9"/>
        <v>2.3147841604524463E-3</v>
      </c>
      <c r="AT55" s="32" t="str">
        <f t="shared" ca="1" si="10"/>
        <v>×</v>
      </c>
      <c r="BG55">
        <v>-19</v>
      </c>
    </row>
    <row r="56" spans="1:59" ht="18.600000000000001" thickTop="1">
      <c r="AH56" s="1">
        <v>46</v>
      </c>
      <c r="AI56" s="44" t="str">
        <f>AK56&amp;""&amp;$AJ$56</f>
        <v>6ASch40</v>
      </c>
      <c r="AJ56" s="40" t="s">
        <v>140</v>
      </c>
      <c r="AK56" s="44" t="s">
        <v>22</v>
      </c>
      <c r="AL56" s="44" t="s">
        <v>23</v>
      </c>
      <c r="AM56" s="44">
        <v>10.5</v>
      </c>
      <c r="AN56" s="44">
        <f>AM56-AO56*2</f>
        <v>7.1</v>
      </c>
      <c r="AO56" s="44">
        <v>1.7</v>
      </c>
      <c r="AP56" s="44">
        <f>(PI()*(AN56*10^-3)^2)/4</f>
        <v>3.9591921416865361E-5</v>
      </c>
      <c r="AQ56" s="44">
        <f t="shared" ca="1" si="7"/>
        <v>140.02598422052552</v>
      </c>
      <c r="AR56" s="44" t="str">
        <f t="shared" ca="1" si="8"/>
        <v>×</v>
      </c>
      <c r="AS56" s="77">
        <f t="shared" ca="1" si="9"/>
        <v>1.1060563115291511</v>
      </c>
      <c r="AT56" s="32" t="str">
        <f t="shared" ca="1" si="10"/>
        <v>×</v>
      </c>
      <c r="BG56">
        <v>-18</v>
      </c>
    </row>
    <row r="57" spans="1:59">
      <c r="AH57" s="1">
        <v>47</v>
      </c>
      <c r="AI57" s="32" t="str">
        <f t="shared" ref="AI57:AI70" si="28">AK57&amp;""&amp;$AJ$56</f>
        <v>8ASch40</v>
      </c>
      <c r="AJ57" s="43" t="s">
        <v>140</v>
      </c>
      <c r="AK57" s="32" t="s">
        <v>25</v>
      </c>
      <c r="AL57" s="32" t="s">
        <v>26</v>
      </c>
      <c r="AM57" s="32">
        <v>13.8</v>
      </c>
      <c r="AN57" s="32">
        <f t="shared" ref="AN57:AN70" si="29">AM57-AO57*2</f>
        <v>9.4</v>
      </c>
      <c r="AO57" s="32">
        <v>2.2000000000000002</v>
      </c>
      <c r="AP57" s="32">
        <f t="shared" ref="AP57:AP70" si="30">(PI()*(AN57*10^-3)^2)/4</f>
        <v>6.9397781717798525E-5</v>
      </c>
      <c r="AQ57" s="32">
        <f t="shared" ca="1" si="7"/>
        <v>79.885806525087034</v>
      </c>
      <c r="AR57" s="32" t="str">
        <f t="shared" ca="1" si="8"/>
        <v>×</v>
      </c>
      <c r="AS57" s="32">
        <f t="shared" ca="1" si="9"/>
        <v>0.631012886647629</v>
      </c>
      <c r="AT57" s="32" t="str">
        <f t="shared" ca="1" si="10"/>
        <v>〇</v>
      </c>
      <c r="BG57">
        <v>-17</v>
      </c>
    </row>
    <row r="58" spans="1:59">
      <c r="AH58" s="1">
        <v>48</v>
      </c>
      <c r="AI58" s="32" t="str">
        <f t="shared" si="28"/>
        <v>10ASch40</v>
      </c>
      <c r="AJ58" s="43" t="s">
        <v>140</v>
      </c>
      <c r="AK58" s="32" t="s">
        <v>27</v>
      </c>
      <c r="AL58" s="32" t="s">
        <v>28</v>
      </c>
      <c r="AM58" s="32">
        <v>17.3</v>
      </c>
      <c r="AN58" s="32">
        <f t="shared" si="29"/>
        <v>12.700000000000001</v>
      </c>
      <c r="AO58" s="32">
        <v>2.2999999999999998</v>
      </c>
      <c r="AP58" s="32">
        <f t="shared" si="30"/>
        <v>1.2667686977437445E-4</v>
      </c>
      <c r="AQ58" s="32">
        <f t="shared" ca="1" si="7"/>
        <v>43.764088688428849</v>
      </c>
      <c r="AR58" s="32" t="str">
        <f t="shared" ca="1" si="8"/>
        <v>×</v>
      </c>
      <c r="AS58" s="32">
        <f t="shared" ca="1" si="9"/>
        <v>0.34568974309743</v>
      </c>
      <c r="AT58" s="32" t="str">
        <f t="shared" ca="1" si="10"/>
        <v>×</v>
      </c>
      <c r="BG58">
        <v>-16</v>
      </c>
    </row>
    <row r="59" spans="1:59">
      <c r="AH59" s="1">
        <v>49</v>
      </c>
      <c r="AI59" s="32" t="str">
        <f t="shared" si="28"/>
        <v>15ASch40</v>
      </c>
      <c r="AJ59" s="43" t="s">
        <v>140</v>
      </c>
      <c r="AK59" s="32" t="s">
        <v>29</v>
      </c>
      <c r="AL59" s="32" t="s">
        <v>30</v>
      </c>
      <c r="AM59" s="32">
        <v>21.7</v>
      </c>
      <c r="AN59" s="32">
        <f t="shared" si="29"/>
        <v>16.100000000000001</v>
      </c>
      <c r="AO59" s="32">
        <v>2.8</v>
      </c>
      <c r="AP59" s="32">
        <f t="shared" si="30"/>
        <v>2.0358305793425266E-4</v>
      </c>
      <c r="AQ59" s="32">
        <f t="shared" ca="1" si="7"/>
        <v>27.231626343723956</v>
      </c>
      <c r="AR59" s="32" t="str">
        <f t="shared" ca="1" si="8"/>
        <v>×</v>
      </c>
      <c r="AS59" s="32">
        <f t="shared" ca="1" si="9"/>
        <v>0.21510087830015998</v>
      </c>
      <c r="AT59" s="32" t="str">
        <f t="shared" ca="1" si="10"/>
        <v>×</v>
      </c>
      <c r="BG59">
        <v>-15</v>
      </c>
    </row>
    <row r="60" spans="1:59" ht="18.600000000000001" thickBot="1">
      <c r="B60" s="33" t="s">
        <v>133</v>
      </c>
      <c r="AH60" s="1">
        <v>50</v>
      </c>
      <c r="AI60" s="32" t="str">
        <f t="shared" si="28"/>
        <v>20ASch40</v>
      </c>
      <c r="AJ60" s="43" t="s">
        <v>140</v>
      </c>
      <c r="AK60" s="32" t="s">
        <v>31</v>
      </c>
      <c r="AL60" s="32" t="s">
        <v>32</v>
      </c>
      <c r="AM60" s="32">
        <v>27.2</v>
      </c>
      <c r="AN60" s="32">
        <f t="shared" si="29"/>
        <v>21.4</v>
      </c>
      <c r="AO60" s="32">
        <v>2.9</v>
      </c>
      <c r="AP60" s="32">
        <f t="shared" si="30"/>
        <v>3.5968094290949535E-4</v>
      </c>
      <c r="AQ60" s="32">
        <f t="shared" ca="1" si="7"/>
        <v>15.413376418369925</v>
      </c>
      <c r="AR60" s="32" t="str">
        <f t="shared" ca="1" si="8"/>
        <v>×</v>
      </c>
      <c r="AS60" s="32">
        <f t="shared" ca="1" si="9"/>
        <v>0.12174927649616669</v>
      </c>
      <c r="AT60" s="32" t="str">
        <f t="shared" ca="1" si="10"/>
        <v>×</v>
      </c>
      <c r="BG60">
        <v>-14</v>
      </c>
    </row>
    <row r="61" spans="1:59">
      <c r="A61" s="86"/>
      <c r="B61" s="127"/>
      <c r="C61" s="137" t="s">
        <v>135</v>
      </c>
      <c r="D61" s="137"/>
      <c r="E61" s="137"/>
      <c r="F61" s="137"/>
      <c r="G61" s="133" t="s">
        <v>128</v>
      </c>
      <c r="H61" s="137"/>
      <c r="I61" s="133" t="s">
        <v>129</v>
      </c>
      <c r="J61" s="137"/>
      <c r="K61" s="133" t="s">
        <v>130</v>
      </c>
      <c r="L61" s="137"/>
      <c r="M61" s="133" t="s">
        <v>138</v>
      </c>
      <c r="N61" s="137"/>
      <c r="O61" s="137"/>
      <c r="P61" s="133" t="s">
        <v>132</v>
      </c>
      <c r="Q61" s="134"/>
      <c r="AH61" s="1">
        <v>51</v>
      </c>
      <c r="AI61" s="32" t="str">
        <f t="shared" si="28"/>
        <v>25ASch40</v>
      </c>
      <c r="AJ61" s="43" t="s">
        <v>140</v>
      </c>
      <c r="AK61" s="32" t="s">
        <v>33</v>
      </c>
      <c r="AL61" s="32" t="s">
        <v>34</v>
      </c>
      <c r="AM61" s="32">
        <v>34</v>
      </c>
      <c r="AN61" s="32">
        <f t="shared" si="29"/>
        <v>27.2</v>
      </c>
      <c r="AO61" s="32">
        <v>3.4</v>
      </c>
      <c r="AP61" s="32">
        <f t="shared" si="30"/>
        <v>5.810689772079681E-4</v>
      </c>
      <c r="AQ61" s="32">
        <f t="shared" ca="1" si="7"/>
        <v>9.5408600029150765</v>
      </c>
      <c r="AR61" s="32" t="str">
        <f t="shared" ca="1" si="8"/>
        <v>〇</v>
      </c>
      <c r="AS61" s="32">
        <f t="shared" ca="1" si="9"/>
        <v>7.5362644171962173E-2</v>
      </c>
      <c r="AT61" s="32" t="str">
        <f t="shared" ca="1" si="10"/>
        <v>×</v>
      </c>
      <c r="BG61">
        <v>-13</v>
      </c>
    </row>
    <row r="62" spans="1:59" ht="18.600000000000001" thickBot="1">
      <c r="A62" s="86"/>
      <c r="B62" s="128"/>
      <c r="C62" s="184" t="s">
        <v>136</v>
      </c>
      <c r="D62" s="184"/>
      <c r="E62" s="184" t="s">
        <v>137</v>
      </c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91"/>
      <c r="S62" s="75" t="s">
        <v>148</v>
      </c>
      <c r="AH62" s="1">
        <v>52</v>
      </c>
      <c r="AI62" s="32" t="str">
        <f t="shared" si="28"/>
        <v>32ASch40</v>
      </c>
      <c r="AJ62" s="43" t="s">
        <v>140</v>
      </c>
      <c r="AK62" s="32" t="s">
        <v>35</v>
      </c>
      <c r="AL62" s="32" t="s">
        <v>36</v>
      </c>
      <c r="AM62" s="32">
        <v>42.7</v>
      </c>
      <c r="AN62" s="32">
        <f t="shared" si="29"/>
        <v>35.5</v>
      </c>
      <c r="AO62" s="32">
        <v>3.6</v>
      </c>
      <c r="AP62" s="32">
        <f t="shared" si="30"/>
        <v>9.8979803542163444E-4</v>
      </c>
      <c r="AQ62" s="32">
        <f t="shared" ca="1" si="7"/>
        <v>5.6010393688210183</v>
      </c>
      <c r="AR62" s="32" t="str">
        <f t="shared" ca="1" si="8"/>
        <v>×</v>
      </c>
      <c r="AS62" s="32">
        <f t="shared" ca="1" si="9"/>
        <v>4.4242252461166018E-2</v>
      </c>
      <c r="AT62" s="32" t="str">
        <f t="shared" ca="1" si="10"/>
        <v>×</v>
      </c>
      <c r="BG62">
        <v>-12</v>
      </c>
    </row>
    <row r="63" spans="1:59">
      <c r="A63" s="86"/>
      <c r="B63" s="131">
        <v>14</v>
      </c>
      <c r="C63" s="137" t="str">
        <f>VLOOKUP(B63,U11:AC43,4)</f>
        <v>50A</v>
      </c>
      <c r="D63" s="137"/>
      <c r="E63" s="137" t="str">
        <f>VLOOKUP(B63,U16:AC43,5)</f>
        <v>2</v>
      </c>
      <c r="F63" s="137"/>
      <c r="G63" s="137">
        <f>VLOOKUP(B63,U16:AC43,6)</f>
        <v>60.5</v>
      </c>
      <c r="H63" s="137"/>
      <c r="I63" s="137">
        <f>VLOOKUP(B63,U16:AC43,7)</f>
        <v>52.7</v>
      </c>
      <c r="J63" s="137"/>
      <c r="K63" s="137">
        <f>VLOOKUP(B63,U16:AC43,8)</f>
        <v>3.8999999999999986</v>
      </c>
      <c r="L63" s="137"/>
      <c r="M63" s="137">
        <f>VLOOKUP(B63,U16:AC43,9)</f>
        <v>2.1812784652220996E-3</v>
      </c>
      <c r="N63" s="137"/>
      <c r="O63" s="137"/>
      <c r="P63" s="189">
        <f ca="1">Q22/M63</f>
        <v>2.5415818530137972</v>
      </c>
      <c r="Q63" s="190"/>
      <c r="R63" t="s">
        <v>98</v>
      </c>
      <c r="S63" s="126" t="str">
        <f ca="1">IF(AND(P63&gt;=8,P63&lt;=12,P64&gt;=8,P64&lt;=12),"〇","×")</f>
        <v>×</v>
      </c>
      <c r="AH63" s="1">
        <v>53</v>
      </c>
      <c r="AI63" s="32" t="str">
        <f t="shared" si="28"/>
        <v>40ASch40</v>
      </c>
      <c r="AJ63" s="43" t="s">
        <v>140</v>
      </c>
      <c r="AK63" s="32" t="s">
        <v>37</v>
      </c>
      <c r="AL63" s="32" t="s">
        <v>38</v>
      </c>
      <c r="AM63" s="32">
        <v>48.6</v>
      </c>
      <c r="AN63" s="32">
        <f t="shared" si="29"/>
        <v>41.2</v>
      </c>
      <c r="AO63" s="32">
        <v>3.7</v>
      </c>
      <c r="AP63" s="32">
        <f t="shared" si="30"/>
        <v>1.3331662584773647E-3</v>
      </c>
      <c r="AQ63" s="32">
        <f t="shared" ca="1" si="7"/>
        <v>4.158444401308258</v>
      </c>
      <c r="AR63" s="32" t="str">
        <f t="shared" ca="1" si="8"/>
        <v>×</v>
      </c>
      <c r="AS63" s="32">
        <f t="shared" ca="1" si="9"/>
        <v>3.2847286893312566E-2</v>
      </c>
      <c r="AT63" s="32" t="str">
        <f t="shared" ca="1" si="10"/>
        <v>×</v>
      </c>
      <c r="BG63">
        <v>-11</v>
      </c>
    </row>
    <row r="64" spans="1:59" ht="18.600000000000001" thickBot="1">
      <c r="A64" s="86"/>
      <c r="B64" s="132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87">
        <f ca="1">Q23/M63</f>
        <v>2.348961968484208</v>
      </c>
      <c r="Q64" s="188"/>
      <c r="R64" t="s">
        <v>99</v>
      </c>
      <c r="S64" s="126"/>
      <c r="AH64" s="1">
        <v>54</v>
      </c>
      <c r="AI64" s="32" t="str">
        <f t="shared" si="28"/>
        <v>50ASch40</v>
      </c>
      <c r="AJ64" s="43" t="s">
        <v>140</v>
      </c>
      <c r="AK64" s="32" t="s">
        <v>39</v>
      </c>
      <c r="AL64" s="32" t="s">
        <v>40</v>
      </c>
      <c r="AM64" s="32">
        <v>60.5</v>
      </c>
      <c r="AN64" s="32">
        <f t="shared" si="29"/>
        <v>52.7</v>
      </c>
      <c r="AO64" s="32">
        <v>3.9</v>
      </c>
      <c r="AP64" s="32">
        <f t="shared" si="30"/>
        <v>2.1812784652220996E-3</v>
      </c>
      <c r="AQ64" s="32">
        <f t="shared" ca="1" si="7"/>
        <v>2.5415818530137972</v>
      </c>
      <c r="AR64" s="32" t="str">
        <f t="shared" ca="1" si="8"/>
        <v>×</v>
      </c>
      <c r="AS64" s="32">
        <f t="shared" ca="1" si="9"/>
        <v>2.0075792828327069E-2</v>
      </c>
      <c r="AT64" s="32" t="str">
        <f t="shared" ca="1" si="10"/>
        <v>×</v>
      </c>
      <c r="BG64">
        <v>-10</v>
      </c>
    </row>
    <row r="65" spans="1:59">
      <c r="AH65" s="1">
        <v>55</v>
      </c>
      <c r="AI65" s="32" t="str">
        <f t="shared" si="28"/>
        <v>65ASch40</v>
      </c>
      <c r="AJ65" s="43" t="s">
        <v>140</v>
      </c>
      <c r="AK65" s="32" t="s">
        <v>41</v>
      </c>
      <c r="AL65" s="32" t="s">
        <v>42</v>
      </c>
      <c r="AM65" s="32">
        <v>76.3</v>
      </c>
      <c r="AN65" s="32">
        <f t="shared" si="29"/>
        <v>65.899999999999991</v>
      </c>
      <c r="AO65" s="32">
        <v>5.2</v>
      </c>
      <c r="AP65" s="32">
        <f t="shared" si="30"/>
        <v>3.410834997984071E-3</v>
      </c>
      <c r="AQ65" s="32">
        <f t="shared" ca="1" si="7"/>
        <v>1.6253784679865555</v>
      </c>
      <c r="AR65" s="32" t="str">
        <f t="shared" ca="1" si="8"/>
        <v>×</v>
      </c>
      <c r="AS65" s="32">
        <f t="shared" ca="1" si="9"/>
        <v>1.2838760771064014E-2</v>
      </c>
      <c r="AT65" s="32" t="str">
        <f t="shared" ca="1" si="10"/>
        <v>×</v>
      </c>
      <c r="BG65">
        <v>-9</v>
      </c>
    </row>
    <row r="66" spans="1:59" ht="18.600000000000001" thickBot="1">
      <c r="B66" s="33" t="s">
        <v>133</v>
      </c>
      <c r="AH66" s="1">
        <v>56</v>
      </c>
      <c r="AI66" s="32" t="str">
        <f t="shared" si="28"/>
        <v>80ASch40</v>
      </c>
      <c r="AJ66" s="43" t="s">
        <v>140</v>
      </c>
      <c r="AK66" s="32" t="s">
        <v>43</v>
      </c>
      <c r="AL66" s="32" t="s">
        <v>44</v>
      </c>
      <c r="AM66" s="32">
        <v>89.1</v>
      </c>
      <c r="AN66" s="32">
        <f t="shared" si="29"/>
        <v>78.099999999999994</v>
      </c>
      <c r="AO66" s="32">
        <v>5.5</v>
      </c>
      <c r="AP66" s="32">
        <f t="shared" si="30"/>
        <v>4.7906224914407098E-3</v>
      </c>
      <c r="AQ66" s="32">
        <f t="shared" ca="1" si="7"/>
        <v>1.1572395390126073</v>
      </c>
      <c r="AR66" s="32" t="str">
        <f t="shared" ca="1" si="8"/>
        <v>×</v>
      </c>
      <c r="AS66" s="32">
        <f t="shared" ca="1" si="9"/>
        <v>9.1409612523070307E-3</v>
      </c>
      <c r="AT66" s="32" t="str">
        <f t="shared" ca="1" si="10"/>
        <v>×</v>
      </c>
      <c r="BG66">
        <v>-8</v>
      </c>
    </row>
    <row r="67" spans="1:59">
      <c r="A67" s="86"/>
      <c r="B67" s="127"/>
      <c r="C67" s="137" t="s">
        <v>135</v>
      </c>
      <c r="D67" s="137"/>
      <c r="E67" s="137"/>
      <c r="F67" s="137"/>
      <c r="G67" s="133" t="s">
        <v>128</v>
      </c>
      <c r="H67" s="137"/>
      <c r="I67" s="133" t="s">
        <v>129</v>
      </c>
      <c r="J67" s="137"/>
      <c r="K67" s="133" t="s">
        <v>130</v>
      </c>
      <c r="L67" s="137"/>
      <c r="M67" s="133" t="s">
        <v>138</v>
      </c>
      <c r="N67" s="137"/>
      <c r="O67" s="137"/>
      <c r="P67" s="133" t="s">
        <v>142</v>
      </c>
      <c r="Q67" s="134"/>
      <c r="AH67" s="1">
        <v>57</v>
      </c>
      <c r="AI67" s="32" t="str">
        <f t="shared" si="28"/>
        <v>90ASch40</v>
      </c>
      <c r="AJ67" s="43" t="s">
        <v>140</v>
      </c>
      <c r="AK67" s="32" t="s">
        <v>45</v>
      </c>
      <c r="AL67" s="32" t="s">
        <v>46</v>
      </c>
      <c r="AM67" s="32">
        <v>101.6</v>
      </c>
      <c r="AN67" s="32">
        <f t="shared" si="29"/>
        <v>90.199999999999989</v>
      </c>
      <c r="AO67" s="32">
        <v>5.7</v>
      </c>
      <c r="AP67" s="32">
        <f t="shared" si="30"/>
        <v>6.3900308733281725E-3</v>
      </c>
      <c r="AQ67" s="32">
        <f t="shared" ca="1" si="7"/>
        <v>0.86758544261786974</v>
      </c>
      <c r="AR67" s="32" t="str">
        <f t="shared" ca="1" si="8"/>
        <v>×</v>
      </c>
      <c r="AS67" s="32">
        <f t="shared" ca="1" si="9"/>
        <v>6.8530020334443432E-3</v>
      </c>
      <c r="AT67" s="32" t="str">
        <f t="shared" ca="1" si="10"/>
        <v>×</v>
      </c>
      <c r="BG67">
        <v>-7</v>
      </c>
    </row>
    <row r="68" spans="1:59" ht="18.600000000000001" thickBot="1">
      <c r="A68" s="86"/>
      <c r="B68" s="128"/>
      <c r="C68" s="135" t="s">
        <v>136</v>
      </c>
      <c r="D68" s="135"/>
      <c r="E68" s="135" t="s">
        <v>137</v>
      </c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6"/>
      <c r="S68" s="75" t="s">
        <v>148</v>
      </c>
      <c r="AH68" s="1">
        <v>58</v>
      </c>
      <c r="AI68" s="32" t="str">
        <f t="shared" si="28"/>
        <v>100ASch40</v>
      </c>
      <c r="AJ68" s="43" t="s">
        <v>140</v>
      </c>
      <c r="AK68" s="32" t="s">
        <v>47</v>
      </c>
      <c r="AL68" s="32" t="s">
        <v>48</v>
      </c>
      <c r="AM68" s="32">
        <v>114.3</v>
      </c>
      <c r="AN68" s="32">
        <f t="shared" si="29"/>
        <v>102.3</v>
      </c>
      <c r="AO68" s="32">
        <v>6</v>
      </c>
      <c r="AP68" s="32">
        <f t="shared" si="30"/>
        <v>8.2194195454216822E-3</v>
      </c>
      <c r="AQ68" s="32">
        <f t="shared" ca="1" si="7"/>
        <v>0.67448774611660922</v>
      </c>
      <c r="AR68" s="32" t="str">
        <f t="shared" ca="1" si="8"/>
        <v>×</v>
      </c>
      <c r="AS68" s="32">
        <f t="shared" ca="1" si="9"/>
        <v>5.3277356541657694E-3</v>
      </c>
      <c r="AT68" s="32" t="str">
        <f t="shared" ca="1" si="10"/>
        <v>×</v>
      </c>
      <c r="BG68">
        <v>-6</v>
      </c>
    </row>
    <row r="69" spans="1:59">
      <c r="A69" s="86"/>
      <c r="B69" s="131">
        <v>9</v>
      </c>
      <c r="C69" s="137" t="str">
        <f>VLOOKUP(B69,U16:AC43,4)</f>
        <v>15A</v>
      </c>
      <c r="D69" s="137"/>
      <c r="E69" s="137" t="str">
        <f>VLOOKUP(B69,U16:AC43,5)</f>
        <v>1/2</v>
      </c>
      <c r="F69" s="137"/>
      <c r="G69" s="137">
        <f>VLOOKUP(B69,U16:AC43,6)</f>
        <v>21.7</v>
      </c>
      <c r="H69" s="137"/>
      <c r="I69" s="137">
        <f>VLOOKUP(B69,U16:AC43,7)</f>
        <v>16.100000000000001</v>
      </c>
      <c r="J69" s="137"/>
      <c r="K69" s="137">
        <f>VLOOKUP(B69,U16:AC43,8)</f>
        <v>2.7999999999999989</v>
      </c>
      <c r="L69" s="137"/>
      <c r="M69" s="137">
        <f>VLOOKUP(B69,U16:AC43,9)</f>
        <v>2.0358305793425266E-4</v>
      </c>
      <c r="N69" s="137"/>
      <c r="O69" s="137"/>
      <c r="P69" s="185">
        <f ca="1">Q26/M69</f>
        <v>0.21510087830015998</v>
      </c>
      <c r="Q69" s="186"/>
      <c r="R69" t="s">
        <v>98</v>
      </c>
      <c r="S69" s="126" t="str">
        <f ca="1">IF(AND(P69&gt;=0.5,P69&lt;=1,P70&gt;=0.5,P70&lt;=1),"〇","×")</f>
        <v>×</v>
      </c>
      <c r="AH69" s="1">
        <v>59</v>
      </c>
      <c r="AI69" s="32" t="str">
        <f t="shared" si="28"/>
        <v>125ASch40</v>
      </c>
      <c r="AJ69" s="43" t="s">
        <v>140</v>
      </c>
      <c r="AK69" s="32" t="s">
        <v>49</v>
      </c>
      <c r="AL69" s="32" t="s">
        <v>50</v>
      </c>
      <c r="AM69" s="32">
        <v>139.80000000000001</v>
      </c>
      <c r="AN69" s="32">
        <f t="shared" si="29"/>
        <v>126.60000000000001</v>
      </c>
      <c r="AO69" s="32">
        <v>6.6</v>
      </c>
      <c r="AP69" s="32">
        <f t="shared" si="30"/>
        <v>1.2588016187742409E-2</v>
      </c>
      <c r="AQ69" s="32">
        <f t="shared" ca="1" si="7"/>
        <v>0.44041075900241139</v>
      </c>
      <c r="AR69" s="32" t="str">
        <f t="shared" ca="1" si="8"/>
        <v>×</v>
      </c>
      <c r="AS69" s="32">
        <f t="shared" ca="1" si="9"/>
        <v>3.4787764740350047E-3</v>
      </c>
      <c r="AT69" s="32" t="str">
        <f t="shared" ca="1" si="10"/>
        <v>×</v>
      </c>
      <c r="BG69">
        <v>-5</v>
      </c>
    </row>
    <row r="70" spans="1:59" ht="18.600000000000001" thickBot="1">
      <c r="A70" s="86"/>
      <c r="B70" s="132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87">
        <f ca="1">Q27/M69</f>
        <v>0.19879894165733292</v>
      </c>
      <c r="Q70" s="188"/>
      <c r="R70" t="s">
        <v>99</v>
      </c>
      <c r="S70" s="126"/>
      <c r="AH70" s="1">
        <v>60</v>
      </c>
      <c r="AI70" s="32" t="str">
        <f t="shared" si="28"/>
        <v>150ASch40</v>
      </c>
      <c r="AJ70" s="43" t="s">
        <v>140</v>
      </c>
      <c r="AK70" s="32" t="s">
        <v>51</v>
      </c>
      <c r="AL70" s="32" t="s">
        <v>52</v>
      </c>
      <c r="AM70" s="32">
        <v>165.2</v>
      </c>
      <c r="AN70" s="32">
        <f t="shared" si="29"/>
        <v>151</v>
      </c>
      <c r="AO70" s="32">
        <v>7.1</v>
      </c>
      <c r="AP70" s="32">
        <f t="shared" si="30"/>
        <v>1.7907863523625216E-2</v>
      </c>
      <c r="AQ70" s="32">
        <f t="shared" ca="1" si="7"/>
        <v>0.30957895989459633</v>
      </c>
      <c r="AR70" s="32" t="str">
        <f t="shared" ca="1" si="8"/>
        <v>×</v>
      </c>
      <c r="AS70" s="32">
        <f t="shared" ca="1" si="9"/>
        <v>2.445344443848274E-3</v>
      </c>
      <c r="AT70" s="32" t="str">
        <f t="shared" ca="1" si="10"/>
        <v>×</v>
      </c>
      <c r="BG70">
        <v>-4</v>
      </c>
    </row>
    <row r="71" spans="1:59">
      <c r="AN71" s="90"/>
      <c r="AO71" s="91"/>
      <c r="BG71">
        <v>-3</v>
      </c>
    </row>
    <row r="72" spans="1:59">
      <c r="AN72" s="61"/>
      <c r="AO72" s="60"/>
      <c r="BG72">
        <v>-2</v>
      </c>
    </row>
    <row r="73" spans="1:59">
      <c r="AN73" s="61"/>
      <c r="AO73" s="60"/>
      <c r="BG73">
        <v>-1</v>
      </c>
    </row>
    <row r="74" spans="1:59">
      <c r="AN74" s="61"/>
      <c r="AO74" s="60"/>
      <c r="BG74">
        <v>0</v>
      </c>
    </row>
    <row r="75" spans="1:59">
      <c r="BG75">
        <v>1</v>
      </c>
    </row>
    <row r="76" spans="1:59">
      <c r="BG76">
        <v>2</v>
      </c>
    </row>
    <row r="77" spans="1:59">
      <c r="BG77">
        <v>3</v>
      </c>
    </row>
    <row r="78" spans="1:59">
      <c r="BG78">
        <v>4</v>
      </c>
    </row>
    <row r="79" spans="1:59">
      <c r="BG79">
        <v>5</v>
      </c>
    </row>
    <row r="80" spans="1:59">
      <c r="BG80">
        <v>6</v>
      </c>
    </row>
    <row r="81" spans="59:59">
      <c r="BG81">
        <v>7</v>
      </c>
    </row>
    <row r="82" spans="59:59">
      <c r="BG82">
        <v>8</v>
      </c>
    </row>
    <row r="83" spans="59:59">
      <c r="BG83">
        <v>9</v>
      </c>
    </row>
    <row r="84" spans="59:59">
      <c r="BG84">
        <v>10</v>
      </c>
    </row>
    <row r="85" spans="59:59">
      <c r="BG85">
        <v>11</v>
      </c>
    </row>
    <row r="86" spans="59:59">
      <c r="BG86">
        <v>12</v>
      </c>
    </row>
    <row r="87" spans="59:59">
      <c r="BG87">
        <v>13</v>
      </c>
    </row>
    <row r="88" spans="59:59">
      <c r="BG88">
        <v>14</v>
      </c>
    </row>
    <row r="89" spans="59:59">
      <c r="BG89">
        <v>15</v>
      </c>
    </row>
    <row r="90" spans="59:59">
      <c r="BG90">
        <v>16</v>
      </c>
    </row>
    <row r="91" spans="59:59">
      <c r="BG91">
        <v>17</v>
      </c>
    </row>
    <row r="92" spans="59:59">
      <c r="BG92">
        <v>18</v>
      </c>
    </row>
    <row r="93" spans="59:59">
      <c r="BG93">
        <v>19</v>
      </c>
    </row>
    <row r="94" spans="59:59">
      <c r="BG94">
        <v>20</v>
      </c>
    </row>
    <row r="95" spans="59:59">
      <c r="BG95">
        <v>21</v>
      </c>
    </row>
    <row r="96" spans="59:59">
      <c r="BG96">
        <v>22</v>
      </c>
    </row>
    <row r="97" spans="59:59">
      <c r="BG97">
        <v>23</v>
      </c>
    </row>
    <row r="98" spans="59:59">
      <c r="BG98">
        <v>24</v>
      </c>
    </row>
    <row r="99" spans="59:59">
      <c r="BG99">
        <v>25</v>
      </c>
    </row>
    <row r="100" spans="59:59">
      <c r="BG100">
        <v>26</v>
      </c>
    </row>
    <row r="101" spans="59:59">
      <c r="BG101">
        <v>27</v>
      </c>
    </row>
    <row r="102" spans="59:59">
      <c r="BG102">
        <v>28</v>
      </c>
    </row>
    <row r="103" spans="59:59">
      <c r="BG103">
        <v>29</v>
      </c>
    </row>
    <row r="104" spans="59:59">
      <c r="BG104">
        <v>30</v>
      </c>
    </row>
    <row r="105" spans="59:59">
      <c r="BG105">
        <v>31</v>
      </c>
    </row>
    <row r="106" spans="59:59">
      <c r="BG106">
        <v>32</v>
      </c>
    </row>
    <row r="107" spans="59:59">
      <c r="BG107">
        <v>33</v>
      </c>
    </row>
    <row r="108" spans="59:59">
      <c r="BG108">
        <v>34</v>
      </c>
    </row>
    <row r="109" spans="59:59">
      <c r="BG109">
        <v>35</v>
      </c>
    </row>
    <row r="110" spans="59:59">
      <c r="BG110">
        <v>36</v>
      </c>
    </row>
    <row r="111" spans="59:59">
      <c r="BG111">
        <v>37</v>
      </c>
    </row>
    <row r="112" spans="59:59">
      <c r="BG112">
        <v>38</v>
      </c>
    </row>
    <row r="113" spans="59:59">
      <c r="BG113">
        <v>39</v>
      </c>
    </row>
    <row r="114" spans="59:59">
      <c r="BG114">
        <v>40</v>
      </c>
    </row>
    <row r="115" spans="59:59">
      <c r="BG115">
        <v>41</v>
      </c>
    </row>
    <row r="116" spans="59:59">
      <c r="BG116">
        <v>42</v>
      </c>
    </row>
    <row r="117" spans="59:59">
      <c r="BG117">
        <v>43</v>
      </c>
    </row>
    <row r="118" spans="59:59">
      <c r="BG118">
        <v>44</v>
      </c>
    </row>
    <row r="119" spans="59:59">
      <c r="BG119">
        <v>45</v>
      </c>
    </row>
    <row r="120" spans="59:59">
      <c r="BG120">
        <v>46</v>
      </c>
    </row>
    <row r="121" spans="59:59">
      <c r="BG121">
        <v>47</v>
      </c>
    </row>
    <row r="122" spans="59:59">
      <c r="BG122">
        <v>48</v>
      </c>
    </row>
    <row r="123" spans="59:59">
      <c r="BG123">
        <v>49</v>
      </c>
    </row>
    <row r="124" spans="59:59">
      <c r="BG124">
        <v>50</v>
      </c>
    </row>
    <row r="125" spans="59:59">
      <c r="BG125">
        <v>51</v>
      </c>
    </row>
    <row r="126" spans="59:59">
      <c r="BG126">
        <v>52</v>
      </c>
    </row>
    <row r="127" spans="59:59">
      <c r="BG127">
        <v>53</v>
      </c>
    </row>
    <row r="128" spans="59:59">
      <c r="BG128">
        <v>54</v>
      </c>
    </row>
    <row r="129" spans="59:59">
      <c r="BG129">
        <v>55</v>
      </c>
    </row>
    <row r="130" spans="59:59">
      <c r="BG130">
        <v>56</v>
      </c>
    </row>
    <row r="131" spans="59:59">
      <c r="BG131">
        <v>57</v>
      </c>
    </row>
    <row r="132" spans="59:59">
      <c r="BG132">
        <v>58</v>
      </c>
    </row>
    <row r="133" spans="59:59">
      <c r="BG133">
        <v>59</v>
      </c>
    </row>
    <row r="134" spans="59:59">
      <c r="BG134">
        <v>60</v>
      </c>
    </row>
    <row r="135" spans="59:59">
      <c r="BG135">
        <v>61</v>
      </c>
    </row>
    <row r="136" spans="59:59">
      <c r="BG136">
        <v>62</v>
      </c>
    </row>
    <row r="137" spans="59:59">
      <c r="BG137">
        <v>63</v>
      </c>
    </row>
    <row r="138" spans="59:59">
      <c r="BG138">
        <v>64</v>
      </c>
    </row>
    <row r="139" spans="59:59">
      <c r="BG139">
        <v>65</v>
      </c>
    </row>
    <row r="140" spans="59:59">
      <c r="BG140">
        <v>66</v>
      </c>
    </row>
    <row r="141" spans="59:59">
      <c r="BG141">
        <v>67</v>
      </c>
    </row>
    <row r="142" spans="59:59">
      <c r="BG142">
        <v>68</v>
      </c>
    </row>
    <row r="143" spans="59:59">
      <c r="BG143">
        <v>69</v>
      </c>
    </row>
    <row r="144" spans="59:59">
      <c r="BG144">
        <v>70</v>
      </c>
    </row>
  </sheetData>
  <mergeCells count="193">
    <mergeCell ref="K69:L70"/>
    <mergeCell ref="M69:O70"/>
    <mergeCell ref="P69:Q69"/>
    <mergeCell ref="P70:Q70"/>
    <mergeCell ref="S33:S34"/>
    <mergeCell ref="S39:S40"/>
    <mergeCell ref="E68:F68"/>
    <mergeCell ref="C69:D70"/>
    <mergeCell ref="E69:F70"/>
    <mergeCell ref="G69:H70"/>
    <mergeCell ref="I69:J70"/>
    <mergeCell ref="P63:Q63"/>
    <mergeCell ref="P64:Q64"/>
    <mergeCell ref="C67:F67"/>
    <mergeCell ref="G67:H68"/>
    <mergeCell ref="I67:J68"/>
    <mergeCell ref="K67:L68"/>
    <mergeCell ref="M67:O68"/>
    <mergeCell ref="P67:Q68"/>
    <mergeCell ref="C68:D68"/>
    <mergeCell ref="P61:Q62"/>
    <mergeCell ref="C62:D62"/>
    <mergeCell ref="C61:F61"/>
    <mergeCell ref="G61:H62"/>
    <mergeCell ref="I61:J62"/>
    <mergeCell ref="K61:L62"/>
    <mergeCell ref="M61:O62"/>
    <mergeCell ref="E62:F62"/>
    <mergeCell ref="C63:D64"/>
    <mergeCell ref="E63:F64"/>
    <mergeCell ref="G63:H64"/>
    <mergeCell ref="I63:J64"/>
    <mergeCell ref="K63:L64"/>
    <mergeCell ref="M63:O64"/>
    <mergeCell ref="C53:D53"/>
    <mergeCell ref="E53:F53"/>
    <mergeCell ref="A54:A55"/>
    <mergeCell ref="C54:D54"/>
    <mergeCell ref="E54:F55"/>
    <mergeCell ref="G54:H55"/>
    <mergeCell ref="I54:J55"/>
    <mergeCell ref="K54:L55"/>
    <mergeCell ref="P54:Q54"/>
    <mergeCell ref="C55:D55"/>
    <mergeCell ref="P55:Q55"/>
    <mergeCell ref="M54:O55"/>
    <mergeCell ref="A48:A49"/>
    <mergeCell ref="C48:D48"/>
    <mergeCell ref="E48:F49"/>
    <mergeCell ref="G48:H49"/>
    <mergeCell ref="I48:J49"/>
    <mergeCell ref="K48:L49"/>
    <mergeCell ref="C46:F46"/>
    <mergeCell ref="G46:H47"/>
    <mergeCell ref="I46:J47"/>
    <mergeCell ref="K46:L47"/>
    <mergeCell ref="C49:D49"/>
    <mergeCell ref="O37:Q38"/>
    <mergeCell ref="B39:B40"/>
    <mergeCell ref="C39:E40"/>
    <mergeCell ref="F39:G40"/>
    <mergeCell ref="H39:I40"/>
    <mergeCell ref="J39:K40"/>
    <mergeCell ref="L39:N40"/>
    <mergeCell ref="O39:Q39"/>
    <mergeCell ref="O40:Q40"/>
    <mergeCell ref="B37:B38"/>
    <mergeCell ref="C37:E38"/>
    <mergeCell ref="F37:G38"/>
    <mergeCell ref="H37:I38"/>
    <mergeCell ref="J37:K38"/>
    <mergeCell ref="L37:N38"/>
    <mergeCell ref="O31:Q32"/>
    <mergeCell ref="B33:B34"/>
    <mergeCell ref="C33:E34"/>
    <mergeCell ref="F33:G34"/>
    <mergeCell ref="H33:I34"/>
    <mergeCell ref="J33:K34"/>
    <mergeCell ref="L33:N34"/>
    <mergeCell ref="O33:Q33"/>
    <mergeCell ref="O34:Q34"/>
    <mergeCell ref="B31:B32"/>
    <mergeCell ref="C31:E32"/>
    <mergeCell ref="F31:G32"/>
    <mergeCell ref="H31:I32"/>
    <mergeCell ref="J31:K32"/>
    <mergeCell ref="L31:N32"/>
    <mergeCell ref="F26:G26"/>
    <mergeCell ref="I26:L26"/>
    <mergeCell ref="N26:O26"/>
    <mergeCell ref="Q26:R26"/>
    <mergeCell ref="F27:G27"/>
    <mergeCell ref="I27:L27"/>
    <mergeCell ref="N27:O27"/>
    <mergeCell ref="Q27:R27"/>
    <mergeCell ref="Q22:R22"/>
    <mergeCell ref="F23:G23"/>
    <mergeCell ref="I23:L23"/>
    <mergeCell ref="N23:O23"/>
    <mergeCell ref="Q23:R23"/>
    <mergeCell ref="F25:G25"/>
    <mergeCell ref="I25:L25"/>
    <mergeCell ref="N25:O25"/>
    <mergeCell ref="F21:G21"/>
    <mergeCell ref="I21:L21"/>
    <mergeCell ref="N21:O21"/>
    <mergeCell ref="F22:G22"/>
    <mergeCell ref="I22:L22"/>
    <mergeCell ref="N22:O22"/>
    <mergeCell ref="B18:D18"/>
    <mergeCell ref="F18:G19"/>
    <mergeCell ref="I18:J19"/>
    <mergeCell ref="L18:M18"/>
    <mergeCell ref="Q18:R18"/>
    <mergeCell ref="B19:D19"/>
    <mergeCell ref="L19:M19"/>
    <mergeCell ref="Q19:R19"/>
    <mergeCell ref="B14:E14"/>
    <mergeCell ref="G14:H14"/>
    <mergeCell ref="L14:M14"/>
    <mergeCell ref="G15:H15"/>
    <mergeCell ref="L15:M15"/>
    <mergeCell ref="I17:J17"/>
    <mergeCell ref="F17:G17"/>
    <mergeCell ref="L17:M17"/>
    <mergeCell ref="O18:P18"/>
    <mergeCell ref="O19:P19"/>
    <mergeCell ref="B11:D11"/>
    <mergeCell ref="E11:F11"/>
    <mergeCell ref="M11:P11"/>
    <mergeCell ref="Q11:R11"/>
    <mergeCell ref="B12:D12"/>
    <mergeCell ref="E12:F12"/>
    <mergeCell ref="M12:P12"/>
    <mergeCell ref="Q12:R12"/>
    <mergeCell ref="B9:D9"/>
    <mergeCell ref="E9:F9"/>
    <mergeCell ref="M9:P9"/>
    <mergeCell ref="Q9:R9"/>
    <mergeCell ref="B10:D10"/>
    <mergeCell ref="E10:F10"/>
    <mergeCell ref="M10:P10"/>
    <mergeCell ref="Q10:R10"/>
    <mergeCell ref="I9:J9"/>
    <mergeCell ref="I10:J10"/>
    <mergeCell ref="I11:J11"/>
    <mergeCell ref="B6:D6"/>
    <mergeCell ref="B7:D7"/>
    <mergeCell ref="E7:F7"/>
    <mergeCell ref="I7:K7"/>
    <mergeCell ref="B8:D8"/>
    <mergeCell ref="E8:F8"/>
    <mergeCell ref="B2:D2"/>
    <mergeCell ref="B3:D3"/>
    <mergeCell ref="Q3:R3"/>
    <mergeCell ref="B4:D4"/>
    <mergeCell ref="Q4:R4"/>
    <mergeCell ref="E4:F4"/>
    <mergeCell ref="E3:F3"/>
    <mergeCell ref="N7:P7"/>
    <mergeCell ref="AD10:AE10"/>
    <mergeCell ref="AF10:AG10"/>
    <mergeCell ref="AQ10:AR10"/>
    <mergeCell ref="AS10:AT10"/>
    <mergeCell ref="BB10:BC10"/>
    <mergeCell ref="BD10:BE10"/>
    <mergeCell ref="BB11:BC11"/>
    <mergeCell ref="BD11:BE11"/>
    <mergeCell ref="S48:S49"/>
    <mergeCell ref="S54:S55"/>
    <mergeCell ref="S63:S64"/>
    <mergeCell ref="S69:S70"/>
    <mergeCell ref="B46:B47"/>
    <mergeCell ref="B48:B49"/>
    <mergeCell ref="B52:B53"/>
    <mergeCell ref="B54:B55"/>
    <mergeCell ref="B61:B62"/>
    <mergeCell ref="B63:B64"/>
    <mergeCell ref="B67:B68"/>
    <mergeCell ref="B69:B70"/>
    <mergeCell ref="P46:Q47"/>
    <mergeCell ref="C47:D47"/>
    <mergeCell ref="E47:F47"/>
    <mergeCell ref="M46:O47"/>
    <mergeCell ref="M48:O49"/>
    <mergeCell ref="P48:Q48"/>
    <mergeCell ref="P49:Q49"/>
    <mergeCell ref="C52:F52"/>
    <mergeCell ref="G52:H53"/>
    <mergeCell ref="I52:J53"/>
    <mergeCell ref="K52:L53"/>
    <mergeCell ref="M52:O53"/>
    <mergeCell ref="P52:Q53"/>
  </mergeCells>
  <phoneticPr fontId="1"/>
  <dataValidations count="7">
    <dataValidation type="list" allowBlank="1" showInputMessage="1" showErrorMessage="1" sqref="E12:F12" xr:uid="{89E797D5-E8A3-45EF-B21A-11AD93B58698}">
      <formula1>$BG$74:$BG$114</formula1>
    </dataValidation>
    <dataValidation type="list" allowBlank="1" showInputMessage="1" showErrorMessage="1" sqref="E10:F11" xr:uid="{7B76C040-97C1-405E-A999-AEA4CC01B7D6}">
      <formula1>$BG$74:$BG$134</formula1>
    </dataValidation>
    <dataValidation type="list" allowBlank="1" showInputMessage="1" showErrorMessage="1" sqref="B48 B54" xr:uid="{ECCB814D-334E-436B-8EE2-EEC04B77336F}">
      <formula1>$AH$11:$AH$70</formula1>
    </dataValidation>
    <dataValidation type="list" allowBlank="1" showInputMessage="1" showErrorMessage="1" sqref="E9:F9" xr:uid="{C6EE4E35-3E75-4C06-AE8A-2F27E4C69D85}">
      <formula1>$BG$14:$BG$94</formula1>
    </dataValidation>
    <dataValidation type="list" allowBlank="1" showInputMessage="1" showErrorMessage="1" sqref="B33:B34 B39:B40" xr:uid="{F1143893-C4C0-4763-802F-8568E942A225}">
      <formula1>$AV$12:$AV$29</formula1>
    </dataValidation>
    <dataValidation type="list" allowBlank="1" showInputMessage="1" showErrorMessage="1" sqref="B63:B64 B69:B70" xr:uid="{ECED7933-2DE0-43C7-8001-B869041CD437}">
      <formula1>$U$11:$U$43</formula1>
    </dataValidation>
    <dataValidation type="list" allowBlank="1" showInputMessage="1" showErrorMessage="1" sqref="E8:F8" xr:uid="{7D02B1D4-ABFC-48D6-8F12-E9462D25BA0F}">
      <formula1>$T$4:$T$9</formula1>
    </dataValidation>
  </dataValidations>
  <pageMargins left="0.7" right="0.7" top="0.75" bottom="0.75" header="0.3" footer="0.3"/>
  <pageSetup paperSize="9" scale="96" orientation="portrait" verticalDpi="1200" r:id="rId1"/>
  <rowBreaks count="1" manualBreakCount="1">
    <brk id="40" max="5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89E-77A6-4A3D-9F5E-954935914F43}">
  <sheetPr>
    <tabColor theme="5" tint="0.59999389629810485"/>
  </sheetPr>
  <dimension ref="A1:BG144"/>
  <sheetViews>
    <sheetView view="pageBreakPreview" topLeftCell="A14" zoomScaleNormal="100" zoomScaleSheetLayoutView="100" workbookViewId="0">
      <selection activeCell="C37" sqref="C37:E38"/>
    </sheetView>
  </sheetViews>
  <sheetFormatPr defaultRowHeight="18"/>
  <cols>
    <col min="1" max="1" width="4" customWidth="1"/>
    <col min="2" max="2" width="5.19921875" customWidth="1"/>
    <col min="3" max="12" width="4" customWidth="1"/>
    <col min="13" max="13" width="4.59765625" customWidth="1"/>
    <col min="14" max="16" width="4" customWidth="1"/>
    <col min="17" max="18" width="4.296875" customWidth="1"/>
    <col min="19" max="19" width="5.8984375" customWidth="1"/>
    <col min="21" max="21" width="3.8984375" customWidth="1"/>
    <col min="22" max="22" width="12.19921875" customWidth="1"/>
    <col min="26" max="26" width="13.8984375" customWidth="1"/>
    <col min="27" max="27" width="12.09765625" customWidth="1"/>
    <col min="28" max="28" width="11.59765625" customWidth="1"/>
    <col min="30" max="30" width="13.09765625" customWidth="1"/>
    <col min="31" max="31" width="3.09765625" customWidth="1"/>
    <col min="32" max="32" width="11.796875" customWidth="1"/>
    <col min="33" max="33" width="3.8984375" customWidth="1"/>
    <col min="35" max="35" width="12.296875" customWidth="1"/>
    <col min="39" max="39" width="13.19921875" customWidth="1"/>
    <col min="40" max="40" width="13.296875" customWidth="1"/>
    <col min="41" max="41" width="13.09765625" customWidth="1"/>
    <col min="42" max="42" width="12.19921875" bestFit="1" customWidth="1"/>
    <col min="43" max="43" width="13.296875" customWidth="1"/>
    <col min="44" max="44" width="3.59765625" customWidth="1"/>
    <col min="45" max="45" width="13.19921875" customWidth="1"/>
    <col min="46" max="46" width="3.59765625" customWidth="1"/>
    <col min="49" max="49" width="16.09765625" customWidth="1"/>
    <col min="53" max="53" width="11.3984375" customWidth="1"/>
    <col min="54" max="54" width="11.69921875" customWidth="1"/>
    <col min="55" max="55" width="4.5" customWidth="1"/>
    <col min="56" max="56" width="11.8984375" customWidth="1"/>
    <col min="57" max="57" width="3.796875" customWidth="1"/>
  </cols>
  <sheetData>
    <row r="1" spans="2:59" ht="22.2">
      <c r="B1" s="31" t="s">
        <v>125</v>
      </c>
    </row>
    <row r="2" spans="2:59">
      <c r="B2" s="149" t="s">
        <v>87</v>
      </c>
      <c r="C2" s="149"/>
      <c r="D2" s="149"/>
      <c r="E2" s="28"/>
      <c r="F2" s="28"/>
      <c r="G2" s="28"/>
      <c r="H2" s="28"/>
      <c r="I2" s="28"/>
      <c r="J2" s="28"/>
      <c r="K2" s="28"/>
      <c r="L2" s="28"/>
      <c r="M2" s="28"/>
    </row>
    <row r="3" spans="2:59">
      <c r="B3" s="149" t="s">
        <v>88</v>
      </c>
      <c r="C3" s="149"/>
      <c r="D3" s="149"/>
      <c r="E3" s="153"/>
      <c r="F3" s="153"/>
      <c r="G3" t="s">
        <v>89</v>
      </c>
      <c r="Q3" s="153" t="s">
        <v>143</v>
      </c>
      <c r="R3" s="153"/>
      <c r="T3" t="s">
        <v>104</v>
      </c>
    </row>
    <row r="4" spans="2:59">
      <c r="B4" s="149" t="s">
        <v>90</v>
      </c>
      <c r="C4" s="149"/>
      <c r="D4" s="149"/>
      <c r="E4" s="153"/>
      <c r="F4" s="153"/>
      <c r="G4" t="s">
        <v>91</v>
      </c>
      <c r="Q4" s="201" t="s">
        <v>144</v>
      </c>
      <c r="R4" s="201"/>
      <c r="T4" t="s">
        <v>105</v>
      </c>
      <c r="U4" t="s">
        <v>109</v>
      </c>
      <c r="BG4">
        <v>-70</v>
      </c>
    </row>
    <row r="5" spans="2:59">
      <c r="B5" s="99"/>
      <c r="C5" s="99"/>
      <c r="Q5" s="198" t="s">
        <v>145</v>
      </c>
      <c r="R5" s="198"/>
      <c r="T5" t="s">
        <v>106</v>
      </c>
      <c r="U5" t="s">
        <v>110</v>
      </c>
      <c r="BG5">
        <v>-69</v>
      </c>
    </row>
    <row r="6" spans="2:59">
      <c r="B6" s="149" t="s">
        <v>92</v>
      </c>
      <c r="C6" s="149"/>
      <c r="D6" s="149"/>
      <c r="E6" s="28"/>
      <c r="F6" s="28"/>
      <c r="G6" s="28"/>
      <c r="H6" s="28"/>
      <c r="I6" s="28"/>
      <c r="J6" s="28"/>
      <c r="T6" t="s">
        <v>151</v>
      </c>
      <c r="U6" t="s">
        <v>111</v>
      </c>
      <c r="BG6">
        <v>-68</v>
      </c>
    </row>
    <row r="7" spans="2:59">
      <c r="B7" s="149" t="s">
        <v>93</v>
      </c>
      <c r="C7" s="149"/>
      <c r="D7" s="149"/>
      <c r="E7" s="153"/>
      <c r="F7" s="153"/>
      <c r="G7" t="s">
        <v>91</v>
      </c>
      <c r="H7" s="99" t="s">
        <v>103</v>
      </c>
      <c r="I7" s="203">
        <f>E7</f>
        <v>0</v>
      </c>
      <c r="J7" s="203"/>
      <c r="K7" s="203"/>
      <c r="L7" t="s">
        <v>165</v>
      </c>
      <c r="M7" s="99" t="s">
        <v>164</v>
      </c>
      <c r="N7" s="198">
        <f>E7*860</f>
        <v>0</v>
      </c>
      <c r="O7" s="198"/>
      <c r="P7" s="198"/>
      <c r="Q7" t="s">
        <v>158</v>
      </c>
      <c r="T7" t="s">
        <v>107</v>
      </c>
      <c r="U7" t="s">
        <v>112</v>
      </c>
      <c r="BG7">
        <v>-67</v>
      </c>
    </row>
    <row r="8" spans="2:59">
      <c r="B8" s="149" t="s">
        <v>94</v>
      </c>
      <c r="C8" s="149"/>
      <c r="D8" s="149"/>
      <c r="E8" s="202" t="s">
        <v>166</v>
      </c>
      <c r="F8" s="202"/>
      <c r="G8" s="29" t="str">
        <f>VLOOKUP(E8,T4:U9,2)</f>
        <v>G</v>
      </c>
      <c r="T8" t="s">
        <v>167</v>
      </c>
      <c r="U8" t="s">
        <v>168</v>
      </c>
      <c r="BG8">
        <v>-66</v>
      </c>
    </row>
    <row r="9" spans="2:59">
      <c r="B9" s="149" t="s">
        <v>95</v>
      </c>
      <c r="C9" s="149"/>
      <c r="D9" s="149"/>
      <c r="E9" s="201">
        <v>-34</v>
      </c>
      <c r="F9" s="201"/>
      <c r="G9" t="s">
        <v>89</v>
      </c>
      <c r="I9" s="149" t="s">
        <v>160</v>
      </c>
      <c r="J9" s="149"/>
      <c r="K9" s="100">
        <v>0</v>
      </c>
      <c r="L9" t="s">
        <v>161</v>
      </c>
      <c r="M9" s="149" t="s">
        <v>100</v>
      </c>
      <c r="N9" s="149"/>
      <c r="O9" s="149"/>
      <c r="P9" s="149"/>
      <c r="Q9" s="198">
        <f ca="1">VLOOKUP((E9+K9),INDIRECT(G8),7,0)</f>
        <v>1417.2</v>
      </c>
      <c r="R9" s="198"/>
      <c r="S9" t="s">
        <v>12</v>
      </c>
      <c r="T9" t="s">
        <v>108</v>
      </c>
      <c r="U9" t="s">
        <v>113</v>
      </c>
      <c r="BG9">
        <v>-65</v>
      </c>
    </row>
    <row r="10" spans="2:59">
      <c r="B10" s="149" t="s">
        <v>96</v>
      </c>
      <c r="C10" s="149"/>
      <c r="D10" s="149"/>
      <c r="E10" s="201">
        <v>23</v>
      </c>
      <c r="F10" s="201"/>
      <c r="G10" t="s">
        <v>89</v>
      </c>
      <c r="H10" t="s">
        <v>98</v>
      </c>
      <c r="I10" s="149" t="s">
        <v>162</v>
      </c>
      <c r="J10" s="149"/>
      <c r="K10" s="100">
        <v>0</v>
      </c>
      <c r="L10" t="s">
        <v>161</v>
      </c>
      <c r="M10" s="149" t="s">
        <v>101</v>
      </c>
      <c r="N10" s="149"/>
      <c r="O10" s="149"/>
      <c r="P10" s="149"/>
      <c r="Q10" s="198">
        <f ca="1">VLOOKUP((E10-K10),INDIRECT(G8),6,0)</f>
        <v>308.10000000000002</v>
      </c>
      <c r="R10" s="198"/>
      <c r="S10" t="s">
        <v>12</v>
      </c>
      <c r="V10" s="32"/>
      <c r="W10" s="32"/>
      <c r="X10" s="32" t="s">
        <v>16</v>
      </c>
      <c r="Y10" s="32"/>
      <c r="Z10" s="32" t="s">
        <v>17</v>
      </c>
      <c r="AA10" s="32" t="s">
        <v>18</v>
      </c>
      <c r="AB10" s="32" t="s">
        <v>19</v>
      </c>
      <c r="AC10" s="32" t="s">
        <v>20</v>
      </c>
      <c r="AD10" s="143" t="s">
        <v>152</v>
      </c>
      <c r="AE10" s="143"/>
      <c r="AF10" s="144" t="s">
        <v>153</v>
      </c>
      <c r="AG10" s="144"/>
      <c r="AI10" s="32"/>
      <c r="AJ10" s="32"/>
      <c r="AK10" s="32" t="s">
        <v>16</v>
      </c>
      <c r="AL10" s="32"/>
      <c r="AM10" s="32" t="s">
        <v>17</v>
      </c>
      <c r="AN10" s="32" t="s">
        <v>18</v>
      </c>
      <c r="AO10" s="32" t="s">
        <v>19</v>
      </c>
      <c r="AP10" s="32" t="s">
        <v>20</v>
      </c>
      <c r="AQ10" s="143" t="s">
        <v>152</v>
      </c>
      <c r="AR10" s="143"/>
      <c r="AS10" s="144" t="s">
        <v>153</v>
      </c>
      <c r="AT10" s="144"/>
      <c r="AV10" s="32" t="s">
        <v>62</v>
      </c>
      <c r="AW10" s="32" t="s">
        <v>16</v>
      </c>
      <c r="AX10" s="32" t="s">
        <v>63</v>
      </c>
      <c r="AY10" s="32" t="s">
        <v>64</v>
      </c>
      <c r="AZ10" s="32" t="s">
        <v>65</v>
      </c>
      <c r="BA10" s="32" t="s">
        <v>66</v>
      </c>
      <c r="BB10" s="143" t="s">
        <v>156</v>
      </c>
      <c r="BC10" s="143"/>
      <c r="BD10" s="184" t="s">
        <v>155</v>
      </c>
      <c r="BE10" s="184"/>
      <c r="BG10">
        <v>-64</v>
      </c>
    </row>
    <row r="11" spans="2:59">
      <c r="B11" s="149" t="s">
        <v>96</v>
      </c>
      <c r="C11" s="149"/>
      <c r="D11" s="149"/>
      <c r="E11" s="201">
        <v>10</v>
      </c>
      <c r="F11" s="201"/>
      <c r="G11" t="s">
        <v>89</v>
      </c>
      <c r="H11" t="s">
        <v>99</v>
      </c>
      <c r="I11" s="149" t="s">
        <v>162</v>
      </c>
      <c r="J11" s="149"/>
      <c r="K11" s="100">
        <v>0</v>
      </c>
      <c r="L11" t="s">
        <v>161</v>
      </c>
      <c r="M11" s="149" t="s">
        <v>101</v>
      </c>
      <c r="N11" s="149"/>
      <c r="O11" s="149"/>
      <c r="P11" s="149"/>
      <c r="Q11" s="198">
        <f ca="1">VLOOKUP((E11-K11),INDIRECT(G8),6,0)</f>
        <v>246.6</v>
      </c>
      <c r="R11" s="198"/>
      <c r="S11" t="s">
        <v>12</v>
      </c>
      <c r="U11" s="65">
        <v>1</v>
      </c>
      <c r="V11" s="32" t="str">
        <f>X11&amp;"_"&amp;W11</f>
        <v>6A_Sch80</v>
      </c>
      <c r="W11" s="32" t="s">
        <v>163</v>
      </c>
      <c r="X11" s="32" t="s">
        <v>22</v>
      </c>
      <c r="Y11" s="32" t="s">
        <v>23</v>
      </c>
      <c r="Z11" s="32">
        <v>10.5</v>
      </c>
      <c r="AA11" s="32">
        <v>7.1</v>
      </c>
      <c r="AB11" s="32">
        <v>2.4</v>
      </c>
      <c r="AC11" s="32">
        <f>(PI()*(AA11*10^-3)^2)/4</f>
        <v>3.9591921416865361E-5</v>
      </c>
      <c r="AD11" s="32">
        <f ca="1">$Q$22/AC11</f>
        <v>0</v>
      </c>
      <c r="AE11" s="32" t="str">
        <f ca="1">IF(AND(AD11&gt;=8,AD11&lt;=12),"〇","×")</f>
        <v>×</v>
      </c>
      <c r="AF11" s="32">
        <f ca="1">$Q$26/AC11</f>
        <v>0</v>
      </c>
      <c r="AG11" s="32" t="str">
        <f ca="1">IF(AND(AF11&gt;=0.5,AF11&lt;=1),"〇","×")</f>
        <v>×</v>
      </c>
      <c r="AH11" s="1">
        <v>1</v>
      </c>
      <c r="AI11" s="32" t="str">
        <f>AK11&amp;""&amp;AJ$11</f>
        <v>6Asch5</v>
      </c>
      <c r="AJ11" s="43" t="s">
        <v>139</v>
      </c>
      <c r="AK11" s="32" t="s">
        <v>22</v>
      </c>
      <c r="AL11" s="32" t="s">
        <v>23</v>
      </c>
      <c r="AM11" s="32">
        <v>10.5</v>
      </c>
      <c r="AN11" s="32">
        <f>AM11-AO11*2</f>
        <v>8.5</v>
      </c>
      <c r="AO11" s="41">
        <v>1</v>
      </c>
      <c r="AP11" s="32">
        <f>(PI()*(AN11*10^-3)^2)/4</f>
        <v>5.6745017305465647E-5</v>
      </c>
      <c r="AQ11" s="32">
        <f ca="1">$Q$22/AP11</f>
        <v>0</v>
      </c>
      <c r="AR11" s="32" t="str">
        <f ca="1">IF(AND(AQ11&gt;=8,AQ11&lt;=12),"〇","×")</f>
        <v>×</v>
      </c>
      <c r="AS11" s="32">
        <f ca="1">$Q$26/AP11</f>
        <v>0</v>
      </c>
      <c r="AT11" s="32" t="str">
        <f ca="1">IF(AND(AS11&gt;=0.5,AS11&lt;=1),"〇","×")</f>
        <v>×</v>
      </c>
      <c r="AV11" s="32"/>
      <c r="AW11" s="32" t="s">
        <v>67</v>
      </c>
      <c r="AX11" s="32" t="s">
        <v>68</v>
      </c>
      <c r="AY11" s="32" t="s">
        <v>68</v>
      </c>
      <c r="AZ11" s="32" t="s">
        <v>68</v>
      </c>
      <c r="BA11" s="12" t="s">
        <v>69</v>
      </c>
      <c r="BB11" s="199" t="s">
        <v>154</v>
      </c>
      <c r="BC11" s="200"/>
      <c r="BD11" s="199" t="s">
        <v>154</v>
      </c>
      <c r="BE11" s="200"/>
      <c r="BG11">
        <v>-63</v>
      </c>
    </row>
    <row r="12" spans="2:59">
      <c r="B12" s="149" t="s">
        <v>97</v>
      </c>
      <c r="C12" s="149"/>
      <c r="D12" s="149"/>
      <c r="E12" s="201">
        <v>15</v>
      </c>
      <c r="F12" s="201"/>
      <c r="G12" t="s">
        <v>89</v>
      </c>
      <c r="M12" s="149" t="s">
        <v>6</v>
      </c>
      <c r="N12" s="149"/>
      <c r="O12" s="149"/>
      <c r="P12" s="149"/>
      <c r="Q12" s="198">
        <f ca="1">VLOOKUP(E12,INDIRECT(G8),6,0)</f>
        <v>270.10000000000002</v>
      </c>
      <c r="R12" s="198"/>
      <c r="S12" t="s">
        <v>12</v>
      </c>
      <c r="T12" s="61"/>
      <c r="U12" s="65">
        <v>2</v>
      </c>
      <c r="V12" s="32" t="str">
        <f>X12&amp;"_"&amp;W11</f>
        <v>8A_Sch80</v>
      </c>
      <c r="W12" s="32"/>
      <c r="X12" s="32" t="s">
        <v>25</v>
      </c>
      <c r="Y12" s="32" t="s">
        <v>26</v>
      </c>
      <c r="Z12" s="32">
        <v>13.8</v>
      </c>
      <c r="AA12" s="32">
        <v>9.4</v>
      </c>
      <c r="AB12" s="32">
        <v>3</v>
      </c>
      <c r="AC12" s="32">
        <f t="shared" ref="AC12:AC15" si="0">(PI()*(AA12*10^-3)^2)/4</f>
        <v>6.9397781717798525E-5</v>
      </c>
      <c r="AD12" s="32">
        <f t="shared" ref="AD12:AD14" ca="1" si="1">$Q$22/AC12</f>
        <v>0</v>
      </c>
      <c r="AE12" s="32" t="str">
        <f t="shared" ref="AE12:AE15" ca="1" si="2">IF(AND(AD12&gt;=8,AD12&lt;=12),"〇","×")</f>
        <v>×</v>
      </c>
      <c r="AF12" s="32">
        <f t="shared" ref="AF12:AF15" ca="1" si="3">$Q$26/AC12</f>
        <v>0</v>
      </c>
      <c r="AG12" s="32" t="str">
        <f t="shared" ref="AG12:AG15" ca="1" si="4">IF(AND(AF12&gt;=0.5,AF12&lt;=1),"〇","×")</f>
        <v>×</v>
      </c>
      <c r="AH12" s="1">
        <v>2</v>
      </c>
      <c r="AI12" s="32" t="str">
        <f t="shared" ref="AI12:AI25" si="5">AK12&amp;""&amp;AJ$11</f>
        <v>8Asch5</v>
      </c>
      <c r="AJ12" s="43" t="s">
        <v>139</v>
      </c>
      <c r="AK12" s="32" t="s">
        <v>25</v>
      </c>
      <c r="AL12" s="32" t="s">
        <v>26</v>
      </c>
      <c r="AM12" s="32">
        <v>13.8</v>
      </c>
      <c r="AN12" s="32">
        <f t="shared" ref="AN12:AN25" si="6">AM12-AO12*2</f>
        <v>11.4</v>
      </c>
      <c r="AO12" s="41">
        <v>1.2</v>
      </c>
      <c r="AP12" s="32">
        <f>(PI()*(AN12*10^-3)^2)/4</f>
        <v>1.0207034531513238E-4</v>
      </c>
      <c r="AQ12" s="32">
        <f t="shared" ref="AQ12:AQ70" ca="1" si="7">$Q$22/AP12</f>
        <v>0</v>
      </c>
      <c r="AR12" s="32" t="str">
        <f t="shared" ref="AR12:AR70" ca="1" si="8">IF(AND(AQ12&gt;=8,AQ12&lt;=12),"〇","×")</f>
        <v>×</v>
      </c>
      <c r="AS12" s="32">
        <f t="shared" ref="AS12:AS70" ca="1" si="9">$Q$26/AP12</f>
        <v>0</v>
      </c>
      <c r="AT12" s="32" t="str">
        <f t="shared" ref="AT12:AT70" ca="1" si="10">IF(AND(AS12&gt;=0.5,AS12&lt;=1),"〇","×")</f>
        <v>×</v>
      </c>
      <c r="AV12" s="32">
        <v>3</v>
      </c>
      <c r="AW12" s="32" t="s">
        <v>70</v>
      </c>
      <c r="AX12" s="32">
        <v>6.35</v>
      </c>
      <c r="AY12" s="32">
        <v>4.75</v>
      </c>
      <c r="AZ12" s="32">
        <v>0.8</v>
      </c>
      <c r="BA12" s="32">
        <f>PI()*(AY12/1000)^2/4</f>
        <v>1.7720546061654925E-5</v>
      </c>
      <c r="BB12" s="44">
        <f ca="1">$Q$22/BA12</f>
        <v>0</v>
      </c>
      <c r="BC12" s="44" t="str">
        <f ca="1">IF(AND(BB12&gt;=8,BB12&lt;=12),"〇","×")</f>
        <v>×</v>
      </c>
      <c r="BD12" s="44">
        <f ca="1">$Q$26/BA12</f>
        <v>0</v>
      </c>
      <c r="BE12" s="44" t="str">
        <f ca="1">IF(AND(BD12&gt;=0.5,BD12&lt;=1),"〇","×")</f>
        <v>×</v>
      </c>
      <c r="BG12">
        <v>-62</v>
      </c>
    </row>
    <row r="13" spans="2:59">
      <c r="U13" s="65">
        <v>3</v>
      </c>
      <c r="V13" s="32" t="str">
        <f>X13&amp;"_"&amp;W11</f>
        <v>10A_Sch80</v>
      </c>
      <c r="W13" s="32"/>
      <c r="X13" s="32" t="s">
        <v>27</v>
      </c>
      <c r="Y13" s="32" t="s">
        <v>28</v>
      </c>
      <c r="Z13" s="32">
        <v>17.3</v>
      </c>
      <c r="AA13" s="32">
        <v>12.7</v>
      </c>
      <c r="AB13" s="32">
        <v>3.2</v>
      </c>
      <c r="AC13" s="32">
        <f t="shared" si="0"/>
        <v>1.2667686977437442E-4</v>
      </c>
      <c r="AD13" s="32">
        <f t="shared" ca="1" si="1"/>
        <v>0</v>
      </c>
      <c r="AE13" s="32" t="str">
        <f t="shared" ca="1" si="2"/>
        <v>×</v>
      </c>
      <c r="AF13" s="32">
        <f t="shared" ca="1" si="3"/>
        <v>0</v>
      </c>
      <c r="AG13" s="32" t="str">
        <f t="shared" ca="1" si="4"/>
        <v>×</v>
      </c>
      <c r="AH13" s="1">
        <v>3</v>
      </c>
      <c r="AI13" s="32" t="str">
        <f t="shared" si="5"/>
        <v>10Asch5</v>
      </c>
      <c r="AJ13" s="43" t="s">
        <v>139</v>
      </c>
      <c r="AK13" s="32" t="s">
        <v>27</v>
      </c>
      <c r="AL13" s="32" t="s">
        <v>28</v>
      </c>
      <c r="AM13" s="32">
        <v>17.3</v>
      </c>
      <c r="AN13" s="32">
        <f t="shared" si="6"/>
        <v>14.9</v>
      </c>
      <c r="AO13" s="41">
        <v>1.2</v>
      </c>
      <c r="AP13" s="32">
        <f t="shared" ref="AP13:AP25" si="11">(PI()*(AN13*10^-3)^2)/4</f>
        <v>1.7436624625586749E-4</v>
      </c>
      <c r="AQ13" s="32">
        <f t="shared" ca="1" si="7"/>
        <v>0</v>
      </c>
      <c r="AR13" s="32" t="str">
        <f t="shared" ca="1" si="8"/>
        <v>×</v>
      </c>
      <c r="AS13" s="32">
        <f t="shared" ca="1" si="9"/>
        <v>0</v>
      </c>
      <c r="AT13" s="32" t="str">
        <f t="shared" ca="1" si="10"/>
        <v>×</v>
      </c>
      <c r="AV13" s="32">
        <v>4</v>
      </c>
      <c r="AW13" s="32" t="s">
        <v>71</v>
      </c>
      <c r="AX13" s="32">
        <v>9.5250000000000004</v>
      </c>
      <c r="AY13" s="32">
        <v>7.9249999999999998</v>
      </c>
      <c r="AZ13" s="32">
        <v>0.8</v>
      </c>
      <c r="BA13" s="32">
        <f t="shared" ref="BA13:BA29" si="12">PI()*(AY13/1000)^2/4</f>
        <v>4.9327422526028865E-5</v>
      </c>
      <c r="BB13" s="32">
        <f t="shared" ref="BB13:BB29" ca="1" si="13">$Q$22/BA13</f>
        <v>0</v>
      </c>
      <c r="BC13" s="32" t="str">
        <f t="shared" ref="BC13:BC29" ca="1" si="14">IF(AND(BB13&gt;=8,BB13&lt;=12),"〇","×")</f>
        <v>×</v>
      </c>
      <c r="BD13" s="32">
        <f t="shared" ref="BD13:BD29" ca="1" si="15">$Q$26/BA13</f>
        <v>0</v>
      </c>
      <c r="BE13" s="32" t="str">
        <f t="shared" ref="BE13:BE29" ca="1" si="16">IF(AND(BD13&gt;=0.5,BD13&lt;=1),"〇","×")</f>
        <v>×</v>
      </c>
      <c r="BG13">
        <v>-61</v>
      </c>
    </row>
    <row r="14" spans="2:59">
      <c r="B14" s="149" t="s">
        <v>102</v>
      </c>
      <c r="C14" s="149"/>
      <c r="D14" s="149"/>
      <c r="E14" s="149"/>
      <c r="F14" s="99" t="s">
        <v>103</v>
      </c>
      <c r="G14" s="198">
        <f ca="1">Q9-Q10</f>
        <v>1109.0999999999999</v>
      </c>
      <c r="H14" s="198"/>
      <c r="I14" t="s">
        <v>12</v>
      </c>
      <c r="K14" s="99" t="s">
        <v>103</v>
      </c>
      <c r="L14" s="198">
        <f ca="1">G14/4.187</f>
        <v>264.89133030809643</v>
      </c>
      <c r="M14" s="198"/>
      <c r="N14" t="s">
        <v>11</v>
      </c>
      <c r="P14" t="s">
        <v>98</v>
      </c>
      <c r="U14" s="65">
        <v>4</v>
      </c>
      <c r="V14" s="32" t="str">
        <f>X14&amp;"_"&amp;W11</f>
        <v>15A_Sch80</v>
      </c>
      <c r="W14" s="32"/>
      <c r="X14" s="32" t="s">
        <v>29</v>
      </c>
      <c r="Y14" s="32" t="s">
        <v>30</v>
      </c>
      <c r="Z14" s="32">
        <v>21.7</v>
      </c>
      <c r="AA14" s="32">
        <v>16.100000000000001</v>
      </c>
      <c r="AB14" s="32">
        <v>3.7</v>
      </c>
      <c r="AC14" s="32">
        <f t="shared" si="0"/>
        <v>2.0358305793425266E-4</v>
      </c>
      <c r="AD14" s="32">
        <f t="shared" ca="1" si="1"/>
        <v>0</v>
      </c>
      <c r="AE14" s="32" t="str">
        <f t="shared" ca="1" si="2"/>
        <v>×</v>
      </c>
      <c r="AF14" s="32">
        <f t="shared" ca="1" si="3"/>
        <v>0</v>
      </c>
      <c r="AG14" s="32" t="str">
        <f t="shared" ca="1" si="4"/>
        <v>×</v>
      </c>
      <c r="AH14" s="1">
        <v>4</v>
      </c>
      <c r="AI14" s="32" t="str">
        <f t="shared" si="5"/>
        <v>15Asch5</v>
      </c>
      <c r="AJ14" s="43" t="s">
        <v>139</v>
      </c>
      <c r="AK14" s="32" t="s">
        <v>29</v>
      </c>
      <c r="AL14" s="32" t="s">
        <v>30</v>
      </c>
      <c r="AM14" s="32">
        <v>21.7</v>
      </c>
      <c r="AN14" s="32">
        <f t="shared" si="6"/>
        <v>18.399999999999999</v>
      </c>
      <c r="AO14" s="42">
        <v>1.65</v>
      </c>
      <c r="AP14" s="32">
        <f t="shared" si="11"/>
        <v>2.6590440219984008E-4</v>
      </c>
      <c r="AQ14" s="32">
        <f t="shared" ca="1" si="7"/>
        <v>0</v>
      </c>
      <c r="AR14" s="32" t="str">
        <f t="shared" ca="1" si="8"/>
        <v>×</v>
      </c>
      <c r="AS14" s="32">
        <f t="shared" ca="1" si="9"/>
        <v>0</v>
      </c>
      <c r="AT14" s="32" t="str">
        <f t="shared" ca="1" si="10"/>
        <v>×</v>
      </c>
      <c r="AV14" s="32">
        <v>7</v>
      </c>
      <c r="AW14" s="32" t="s">
        <v>72</v>
      </c>
      <c r="AX14" s="32">
        <v>12.7</v>
      </c>
      <c r="AY14" s="32">
        <v>11.1</v>
      </c>
      <c r="AZ14" s="32">
        <v>0.8</v>
      </c>
      <c r="BA14" s="32">
        <f t="shared" si="12"/>
        <v>9.6768907712199614E-5</v>
      </c>
      <c r="BB14" s="32">
        <f t="shared" ca="1" si="13"/>
        <v>0</v>
      </c>
      <c r="BC14" s="32" t="str">
        <f t="shared" ca="1" si="14"/>
        <v>×</v>
      </c>
      <c r="BD14" s="32">
        <f t="shared" ca="1" si="15"/>
        <v>0</v>
      </c>
      <c r="BE14" s="32" t="str">
        <f t="shared" ca="1" si="16"/>
        <v>×</v>
      </c>
      <c r="BG14">
        <v>-60</v>
      </c>
    </row>
    <row r="15" spans="2:59" ht="18.600000000000001" thickBot="1">
      <c r="B15" s="99"/>
      <c r="C15" s="99"/>
      <c r="D15" s="99"/>
      <c r="E15" s="99"/>
      <c r="F15" s="99" t="s">
        <v>103</v>
      </c>
      <c r="G15" s="198">
        <f ca="1">Q9-Q11</f>
        <v>1170.6000000000001</v>
      </c>
      <c r="H15" s="198"/>
      <c r="I15" t="s">
        <v>12</v>
      </c>
      <c r="K15" s="99" t="s">
        <v>103</v>
      </c>
      <c r="L15" s="198">
        <f ca="1">G15/4.187</f>
        <v>279.57965130164797</v>
      </c>
      <c r="M15" s="198"/>
      <c r="N15" t="s">
        <v>11</v>
      </c>
      <c r="P15" t="s">
        <v>99</v>
      </c>
      <c r="U15" s="65">
        <v>5</v>
      </c>
      <c r="V15" s="45" t="str">
        <f>X15&amp;"_"&amp;W11</f>
        <v>20A_Sch80</v>
      </c>
      <c r="W15" s="45"/>
      <c r="X15" s="45" t="s">
        <v>31</v>
      </c>
      <c r="Y15" s="45" t="s">
        <v>32</v>
      </c>
      <c r="Z15" s="45">
        <v>27.2</v>
      </c>
      <c r="AA15" s="45">
        <v>21.4</v>
      </c>
      <c r="AB15" s="45">
        <v>3.9</v>
      </c>
      <c r="AC15" s="45">
        <f t="shared" si="0"/>
        <v>3.5968094290949535E-4</v>
      </c>
      <c r="AD15" s="45">
        <f ca="1">$Q$22/AC15</f>
        <v>0</v>
      </c>
      <c r="AE15" s="45" t="str">
        <f t="shared" ca="1" si="2"/>
        <v>×</v>
      </c>
      <c r="AF15" s="45">
        <f t="shared" ca="1" si="3"/>
        <v>0</v>
      </c>
      <c r="AG15" s="45" t="str">
        <f t="shared" ca="1" si="4"/>
        <v>×</v>
      </c>
      <c r="AH15" s="1">
        <v>5</v>
      </c>
      <c r="AI15" s="32" t="str">
        <f t="shared" si="5"/>
        <v>20Asch5</v>
      </c>
      <c r="AJ15" s="43" t="s">
        <v>139</v>
      </c>
      <c r="AK15" s="32" t="s">
        <v>31</v>
      </c>
      <c r="AL15" s="32" t="s">
        <v>32</v>
      </c>
      <c r="AM15" s="32">
        <v>27.2</v>
      </c>
      <c r="AN15" s="32">
        <f t="shared" si="6"/>
        <v>23.9</v>
      </c>
      <c r="AO15" s="42">
        <v>1.65</v>
      </c>
      <c r="AP15" s="32">
        <f t="shared" si="11"/>
        <v>4.486272849142563E-4</v>
      </c>
      <c r="AQ15" s="32">
        <f t="shared" ca="1" si="7"/>
        <v>0</v>
      </c>
      <c r="AR15" s="32" t="str">
        <f t="shared" ca="1" si="8"/>
        <v>×</v>
      </c>
      <c r="AS15" s="32">
        <f t="shared" ca="1" si="9"/>
        <v>0</v>
      </c>
      <c r="AT15" s="32" t="str">
        <f t="shared" ca="1" si="10"/>
        <v>×</v>
      </c>
      <c r="AV15" s="32">
        <v>10</v>
      </c>
      <c r="AW15" s="32" t="s">
        <v>73</v>
      </c>
      <c r="AX15" s="32">
        <v>15.875999999999999</v>
      </c>
      <c r="AY15" s="32">
        <v>13.875999999999999</v>
      </c>
      <c r="AZ15" s="32">
        <v>1</v>
      </c>
      <c r="BA15" s="32">
        <f t="shared" si="12"/>
        <v>1.5122321388474431E-4</v>
      </c>
      <c r="BB15" s="32">
        <f t="shared" ca="1" si="13"/>
        <v>0</v>
      </c>
      <c r="BC15" s="32" t="str">
        <f t="shared" ca="1" si="14"/>
        <v>×</v>
      </c>
      <c r="BD15" s="32">
        <f t="shared" ca="1" si="15"/>
        <v>0</v>
      </c>
      <c r="BE15" s="32" t="str">
        <f t="shared" ca="1" si="16"/>
        <v>×</v>
      </c>
      <c r="BG15">
        <v>-59</v>
      </c>
    </row>
    <row r="16" spans="2:59" ht="18.600000000000001" thickTop="1">
      <c r="U16" s="65">
        <v>6</v>
      </c>
      <c r="V16" s="44" t="str">
        <f>X16&amp;"_"&amp;W16</f>
        <v>6A_Sch40</v>
      </c>
      <c r="W16" s="44" t="s">
        <v>21</v>
      </c>
      <c r="X16" s="44" t="s">
        <v>22</v>
      </c>
      <c r="Y16" s="44" t="s">
        <v>23</v>
      </c>
      <c r="Z16" s="44">
        <v>10.5</v>
      </c>
      <c r="AA16" s="44">
        <v>7.1</v>
      </c>
      <c r="AB16" s="44">
        <f>(Z16-AA16)/2</f>
        <v>1.7000000000000002</v>
      </c>
      <c r="AC16" s="44">
        <f>(PI()*(AA16*10^-3)^2)/4</f>
        <v>3.9591921416865361E-5</v>
      </c>
      <c r="AD16" s="44">
        <f ca="1">$Q$22/AC16</f>
        <v>0</v>
      </c>
      <c r="AE16" s="44" t="str">
        <f ca="1">IF(AND(AD16&gt;=8,AD16&lt;=12),"〇","×")</f>
        <v>×</v>
      </c>
      <c r="AF16" s="44">
        <f ca="1">$Q$26/AC16</f>
        <v>0</v>
      </c>
      <c r="AG16" s="44" t="str">
        <f ca="1">IF(AND(AF16&gt;=0.5,AF16&lt;=1),"〇","×")</f>
        <v>×</v>
      </c>
      <c r="AH16" s="1">
        <v>6</v>
      </c>
      <c r="AI16" s="32" t="str">
        <f t="shared" si="5"/>
        <v>25Asch5</v>
      </c>
      <c r="AJ16" s="43" t="s">
        <v>139</v>
      </c>
      <c r="AK16" s="32" t="s">
        <v>33</v>
      </c>
      <c r="AL16" s="32" t="s">
        <v>34</v>
      </c>
      <c r="AM16" s="32">
        <v>34</v>
      </c>
      <c r="AN16" s="32">
        <f t="shared" si="6"/>
        <v>30.7</v>
      </c>
      <c r="AO16" s="42">
        <v>1.65</v>
      </c>
      <c r="AP16" s="32">
        <f t="shared" si="11"/>
        <v>7.4022991502046111E-4</v>
      </c>
      <c r="AQ16" s="32">
        <f t="shared" ca="1" si="7"/>
        <v>0</v>
      </c>
      <c r="AR16" s="32" t="str">
        <f t="shared" ca="1" si="8"/>
        <v>×</v>
      </c>
      <c r="AS16" s="32">
        <f t="shared" ca="1" si="9"/>
        <v>0</v>
      </c>
      <c r="AT16" s="32" t="str">
        <f t="shared" ca="1" si="10"/>
        <v>×</v>
      </c>
      <c r="AV16" s="32">
        <v>13</v>
      </c>
      <c r="AW16" s="32" t="s">
        <v>74</v>
      </c>
      <c r="AX16" s="32">
        <v>19.050999999999998</v>
      </c>
      <c r="AY16" s="32">
        <v>17.050999999999998</v>
      </c>
      <c r="AZ16" s="32">
        <v>1</v>
      </c>
      <c r="BA16" s="32">
        <f t="shared" si="12"/>
        <v>2.2834399245781663E-4</v>
      </c>
      <c r="BB16" s="32">
        <f t="shared" ca="1" si="13"/>
        <v>0</v>
      </c>
      <c r="BC16" s="32" t="str">
        <f t="shared" ca="1" si="14"/>
        <v>×</v>
      </c>
      <c r="BD16" s="32">
        <f t="shared" ca="1" si="15"/>
        <v>0</v>
      </c>
      <c r="BE16" s="32" t="str">
        <f t="shared" ca="1" si="16"/>
        <v>×</v>
      </c>
      <c r="BG16">
        <v>-58</v>
      </c>
    </row>
    <row r="17" spans="2:59">
      <c r="B17" t="s">
        <v>114</v>
      </c>
      <c r="E17" s="99" t="s">
        <v>103</v>
      </c>
      <c r="F17" t="s">
        <v>93</v>
      </c>
      <c r="H17" s="99" t="s">
        <v>115</v>
      </c>
      <c r="I17" s="149">
        <v>3600</v>
      </c>
      <c r="J17" s="149"/>
      <c r="K17" s="99" t="s">
        <v>116</v>
      </c>
      <c r="L17" t="s">
        <v>10</v>
      </c>
      <c r="U17" s="65">
        <v>7</v>
      </c>
      <c r="V17" s="32" t="str">
        <f>X17&amp;"_"&amp;W16</f>
        <v>8A_Sch40</v>
      </c>
      <c r="W17" s="32"/>
      <c r="X17" s="32" t="s">
        <v>25</v>
      </c>
      <c r="Y17" s="32" t="s">
        <v>26</v>
      </c>
      <c r="Z17" s="32">
        <v>13.8</v>
      </c>
      <c r="AA17" s="32">
        <v>9.4</v>
      </c>
      <c r="AB17" s="32">
        <f t="shared" ref="AB17:AB43" si="17">(Z17-AA17)/2</f>
        <v>2.2000000000000002</v>
      </c>
      <c r="AC17" s="32">
        <f t="shared" ref="AC17:AC43" si="18">(PI()*(AA17*10^-3)^2)/4</f>
        <v>6.9397781717798525E-5</v>
      </c>
      <c r="AD17" s="32">
        <f t="shared" ref="AD17:AD43" ca="1" si="19">$Q$22/AC17</f>
        <v>0</v>
      </c>
      <c r="AE17" s="32" t="str">
        <f t="shared" ref="AE17:AE43" ca="1" si="20">IF(AND(AD17&gt;=8,AD17&lt;=12),"〇","×")</f>
        <v>×</v>
      </c>
      <c r="AF17" s="32">
        <f t="shared" ref="AF17:AF43" ca="1" si="21">$Q$26/AC17</f>
        <v>0</v>
      </c>
      <c r="AG17" s="32" t="str">
        <f t="shared" ref="AG17:AG43" ca="1" si="22">IF(AND(AF17&gt;=0.5,AF17&lt;=1),"〇","×")</f>
        <v>×</v>
      </c>
      <c r="AH17" s="1">
        <v>7</v>
      </c>
      <c r="AI17" s="32" t="str">
        <f t="shared" si="5"/>
        <v>32Asch5</v>
      </c>
      <c r="AJ17" s="43" t="s">
        <v>139</v>
      </c>
      <c r="AK17" s="32" t="s">
        <v>35</v>
      </c>
      <c r="AL17" s="32" t="s">
        <v>36</v>
      </c>
      <c r="AM17" s="32">
        <v>42.7</v>
      </c>
      <c r="AN17" s="32">
        <f t="shared" si="6"/>
        <v>39.400000000000006</v>
      </c>
      <c r="AO17" s="42">
        <v>1.65</v>
      </c>
      <c r="AP17" s="32">
        <f t="shared" si="11"/>
        <v>1.2192206929316632E-3</v>
      </c>
      <c r="AQ17" s="32">
        <f t="shared" ca="1" si="7"/>
        <v>0</v>
      </c>
      <c r="AR17" s="32" t="str">
        <f t="shared" ca="1" si="8"/>
        <v>×</v>
      </c>
      <c r="AS17" s="32">
        <f t="shared" ca="1" si="9"/>
        <v>0</v>
      </c>
      <c r="AT17" s="32" t="str">
        <f t="shared" ca="1" si="10"/>
        <v>×</v>
      </c>
      <c r="AV17" s="32">
        <v>17</v>
      </c>
      <c r="AW17" s="32" t="s">
        <v>75</v>
      </c>
      <c r="AX17" s="32">
        <v>22.225999999999999</v>
      </c>
      <c r="AY17" s="32">
        <v>20.225999999999999</v>
      </c>
      <c r="AZ17" s="32">
        <v>1</v>
      </c>
      <c r="BA17" s="32">
        <f t="shared" si="12"/>
        <v>3.2129937975268588E-4</v>
      </c>
      <c r="BB17" s="32">
        <f t="shared" ca="1" si="13"/>
        <v>0</v>
      </c>
      <c r="BC17" s="32" t="str">
        <f t="shared" ca="1" si="14"/>
        <v>×</v>
      </c>
      <c r="BD17" s="32">
        <f t="shared" ca="1" si="15"/>
        <v>0</v>
      </c>
      <c r="BE17" s="32" t="str">
        <f t="shared" ca="1" si="16"/>
        <v>×</v>
      </c>
      <c r="BG17">
        <v>-57</v>
      </c>
    </row>
    <row r="18" spans="2:59">
      <c r="B18" s="149" t="s">
        <v>117</v>
      </c>
      <c r="C18" s="149"/>
      <c r="D18" s="149"/>
      <c r="E18" s="99" t="s">
        <v>103</v>
      </c>
      <c r="F18" s="198">
        <f>E7</f>
        <v>0</v>
      </c>
      <c r="G18" s="198"/>
      <c r="H18" s="99" t="s">
        <v>115</v>
      </c>
      <c r="I18" s="149">
        <v>3600</v>
      </c>
      <c r="J18" s="149"/>
      <c r="K18" s="99" t="s">
        <v>116</v>
      </c>
      <c r="L18" s="198">
        <f ca="1">G14</f>
        <v>1109.0999999999999</v>
      </c>
      <c r="M18" s="198"/>
      <c r="N18" t="s">
        <v>12</v>
      </c>
      <c r="P18" s="99" t="s">
        <v>103</v>
      </c>
      <c r="Q18" s="198">
        <f ca="1">(F18*I18)/L18</f>
        <v>0</v>
      </c>
      <c r="R18" s="198"/>
      <c r="S18" t="s">
        <v>13</v>
      </c>
      <c r="U18" s="65">
        <v>8</v>
      </c>
      <c r="V18" s="32" t="str">
        <f>X18&amp;"_"&amp;W16</f>
        <v>10A_Sch40</v>
      </c>
      <c r="W18" s="32"/>
      <c r="X18" s="32" t="s">
        <v>27</v>
      </c>
      <c r="Y18" s="32" t="s">
        <v>28</v>
      </c>
      <c r="Z18" s="32">
        <v>17.3</v>
      </c>
      <c r="AA18" s="32">
        <v>12.7</v>
      </c>
      <c r="AB18" s="32">
        <f t="shared" si="17"/>
        <v>2.3000000000000007</v>
      </c>
      <c r="AC18" s="32">
        <f t="shared" si="18"/>
        <v>1.2667686977437442E-4</v>
      </c>
      <c r="AD18" s="32">
        <f t="shared" ca="1" si="19"/>
        <v>0</v>
      </c>
      <c r="AE18" s="32" t="str">
        <f t="shared" ca="1" si="20"/>
        <v>×</v>
      </c>
      <c r="AF18" s="32">
        <f t="shared" ca="1" si="21"/>
        <v>0</v>
      </c>
      <c r="AG18" s="32" t="str">
        <f t="shared" ca="1" si="22"/>
        <v>×</v>
      </c>
      <c r="AH18" s="1">
        <v>8</v>
      </c>
      <c r="AI18" s="32" t="str">
        <f t="shared" si="5"/>
        <v>40Asch5</v>
      </c>
      <c r="AJ18" s="43" t="s">
        <v>139</v>
      </c>
      <c r="AK18" s="32" t="s">
        <v>37</v>
      </c>
      <c r="AL18" s="32" t="s">
        <v>38</v>
      </c>
      <c r="AM18" s="32">
        <v>48.6</v>
      </c>
      <c r="AN18" s="32">
        <f t="shared" si="6"/>
        <v>45.300000000000004</v>
      </c>
      <c r="AO18" s="42">
        <v>1.65</v>
      </c>
      <c r="AP18" s="32">
        <f t="shared" si="11"/>
        <v>1.6117077171262702E-3</v>
      </c>
      <c r="AQ18" s="32">
        <f t="shared" ca="1" si="7"/>
        <v>0</v>
      </c>
      <c r="AR18" s="32" t="str">
        <f t="shared" ca="1" si="8"/>
        <v>×</v>
      </c>
      <c r="AS18" s="32">
        <f t="shared" ca="1" si="9"/>
        <v>0</v>
      </c>
      <c r="AT18" s="32" t="str">
        <f t="shared" ca="1" si="10"/>
        <v>×</v>
      </c>
      <c r="AV18" s="32">
        <v>20</v>
      </c>
      <c r="AW18" s="32" t="s">
        <v>76</v>
      </c>
      <c r="AX18" s="32">
        <v>25.401</v>
      </c>
      <c r="AY18" s="32">
        <v>23.401</v>
      </c>
      <c r="AZ18" s="32">
        <v>1</v>
      </c>
      <c r="BA18" s="32">
        <f t="shared" si="12"/>
        <v>4.3008937576935187E-4</v>
      </c>
      <c r="BB18" s="32">
        <f t="shared" ca="1" si="13"/>
        <v>0</v>
      </c>
      <c r="BC18" s="32" t="str">
        <f t="shared" ca="1" si="14"/>
        <v>×</v>
      </c>
      <c r="BD18" s="32">
        <f t="shared" ca="1" si="15"/>
        <v>0</v>
      </c>
      <c r="BE18" s="32" t="str">
        <f t="shared" ca="1" si="16"/>
        <v>×</v>
      </c>
      <c r="BG18">
        <v>-56</v>
      </c>
    </row>
    <row r="19" spans="2:59">
      <c r="B19" s="149" t="s">
        <v>118</v>
      </c>
      <c r="C19" s="149"/>
      <c r="D19" s="149"/>
      <c r="E19" s="99" t="s">
        <v>103</v>
      </c>
      <c r="F19" s="198"/>
      <c r="G19" s="198"/>
      <c r="H19" s="99" t="s">
        <v>115</v>
      </c>
      <c r="I19" s="149"/>
      <c r="J19" s="149"/>
      <c r="K19" s="99" t="s">
        <v>116</v>
      </c>
      <c r="L19" s="198">
        <f ca="1">G15</f>
        <v>1170.6000000000001</v>
      </c>
      <c r="M19" s="198"/>
      <c r="N19" t="s">
        <v>12</v>
      </c>
      <c r="P19" s="99" t="s">
        <v>103</v>
      </c>
      <c r="Q19" s="198">
        <f ca="1">(F18*I18)/L19</f>
        <v>0</v>
      </c>
      <c r="R19" s="198"/>
      <c r="S19" t="s">
        <v>13</v>
      </c>
      <c r="U19" s="65">
        <v>9</v>
      </c>
      <c r="V19" s="32" t="str">
        <f>X19&amp;"_"&amp;W16</f>
        <v>15A_Sch40</v>
      </c>
      <c r="W19" s="32"/>
      <c r="X19" s="32" t="s">
        <v>29</v>
      </c>
      <c r="Y19" s="32" t="s">
        <v>30</v>
      </c>
      <c r="Z19" s="32">
        <v>21.7</v>
      </c>
      <c r="AA19" s="32">
        <v>16.100000000000001</v>
      </c>
      <c r="AB19" s="32">
        <f t="shared" si="17"/>
        <v>2.7999999999999989</v>
      </c>
      <c r="AC19" s="32">
        <f t="shared" si="18"/>
        <v>2.0358305793425266E-4</v>
      </c>
      <c r="AD19" s="32">
        <f t="shared" ca="1" si="19"/>
        <v>0</v>
      </c>
      <c r="AE19" s="32" t="str">
        <f t="shared" ca="1" si="20"/>
        <v>×</v>
      </c>
      <c r="AF19" s="32">
        <f t="shared" ca="1" si="21"/>
        <v>0</v>
      </c>
      <c r="AG19" s="32" t="str">
        <f t="shared" ca="1" si="22"/>
        <v>×</v>
      </c>
      <c r="AH19" s="1">
        <v>9</v>
      </c>
      <c r="AI19" s="32" t="str">
        <f t="shared" si="5"/>
        <v>50Asch5</v>
      </c>
      <c r="AJ19" s="43" t="s">
        <v>139</v>
      </c>
      <c r="AK19" s="32" t="s">
        <v>39</v>
      </c>
      <c r="AL19" s="32" t="s">
        <v>40</v>
      </c>
      <c r="AM19" s="32">
        <v>60.5</v>
      </c>
      <c r="AN19" s="32">
        <f t="shared" si="6"/>
        <v>57.2</v>
      </c>
      <c r="AO19" s="42">
        <v>1.65</v>
      </c>
      <c r="AP19" s="32">
        <f t="shared" si="11"/>
        <v>2.5696971269303075E-3</v>
      </c>
      <c r="AQ19" s="32">
        <f t="shared" ca="1" si="7"/>
        <v>0</v>
      </c>
      <c r="AR19" s="32" t="str">
        <f t="shared" ca="1" si="8"/>
        <v>×</v>
      </c>
      <c r="AS19" s="32">
        <f t="shared" ca="1" si="9"/>
        <v>0</v>
      </c>
      <c r="AT19" s="32" t="str">
        <f t="shared" ca="1" si="10"/>
        <v>×</v>
      </c>
      <c r="AV19" s="32">
        <v>22</v>
      </c>
      <c r="AW19" s="32" t="s">
        <v>77</v>
      </c>
      <c r="AX19" s="32">
        <v>28.58</v>
      </c>
      <c r="AY19" s="32">
        <v>26.58</v>
      </c>
      <c r="AZ19" s="32">
        <v>1</v>
      </c>
      <c r="BA19" s="32">
        <f t="shared" si="12"/>
        <v>5.5488097500690898E-4</v>
      </c>
      <c r="BB19" s="32">
        <f t="shared" ca="1" si="13"/>
        <v>0</v>
      </c>
      <c r="BC19" s="32" t="str">
        <f t="shared" ca="1" si="14"/>
        <v>×</v>
      </c>
      <c r="BD19" s="32">
        <f t="shared" ca="1" si="15"/>
        <v>0</v>
      </c>
      <c r="BE19" s="32" t="str">
        <f t="shared" ca="1" si="16"/>
        <v>×</v>
      </c>
      <c r="BG19">
        <v>-55</v>
      </c>
    </row>
    <row r="20" spans="2:59">
      <c r="U20" s="65">
        <v>10</v>
      </c>
      <c r="V20" s="32" t="str">
        <f>X20&amp;"_"&amp;W16</f>
        <v>20A_Sch40</v>
      </c>
      <c r="W20" s="32"/>
      <c r="X20" s="32" t="s">
        <v>31</v>
      </c>
      <c r="Y20" s="32" t="s">
        <v>32</v>
      </c>
      <c r="Z20" s="32">
        <v>27.2</v>
      </c>
      <c r="AA20" s="32">
        <v>21.4</v>
      </c>
      <c r="AB20" s="32">
        <f t="shared" si="17"/>
        <v>2.9000000000000004</v>
      </c>
      <c r="AC20" s="32">
        <f t="shared" si="18"/>
        <v>3.5968094290949535E-4</v>
      </c>
      <c r="AD20" s="32">
        <f ca="1">$Q$22/AC20</f>
        <v>0</v>
      </c>
      <c r="AE20" s="32" t="str">
        <f t="shared" ca="1" si="20"/>
        <v>×</v>
      </c>
      <c r="AF20" s="32">
        <f t="shared" ca="1" si="21"/>
        <v>0</v>
      </c>
      <c r="AG20" s="32" t="str">
        <f t="shared" ca="1" si="22"/>
        <v>×</v>
      </c>
      <c r="AH20" s="1">
        <v>10</v>
      </c>
      <c r="AI20" s="32" t="str">
        <f t="shared" si="5"/>
        <v>65Asch5</v>
      </c>
      <c r="AJ20" s="43" t="s">
        <v>139</v>
      </c>
      <c r="AK20" s="32" t="s">
        <v>41</v>
      </c>
      <c r="AL20" s="32" t="s">
        <v>42</v>
      </c>
      <c r="AM20" s="32">
        <v>76.3</v>
      </c>
      <c r="AN20" s="32">
        <f t="shared" si="6"/>
        <v>72.099999999999994</v>
      </c>
      <c r="AO20" s="41">
        <v>2.1</v>
      </c>
      <c r="AP20" s="32">
        <f t="shared" si="11"/>
        <v>4.0828216665869293E-3</v>
      </c>
      <c r="AQ20" s="32">
        <f t="shared" ca="1" si="7"/>
        <v>0</v>
      </c>
      <c r="AR20" s="32" t="str">
        <f t="shared" ca="1" si="8"/>
        <v>×</v>
      </c>
      <c r="AS20" s="32">
        <f t="shared" ca="1" si="9"/>
        <v>0</v>
      </c>
      <c r="AT20" s="32" t="str">
        <f t="shared" ca="1" si="10"/>
        <v>×</v>
      </c>
      <c r="AV20" s="32">
        <v>24</v>
      </c>
      <c r="AW20" s="32" t="s">
        <v>78</v>
      </c>
      <c r="AX20" s="32">
        <v>31.751000000000001</v>
      </c>
      <c r="AY20" s="32">
        <v>29.550999999999998</v>
      </c>
      <c r="AZ20" s="32">
        <v>1.1000000000000001</v>
      </c>
      <c r="BA20" s="32">
        <f t="shared" si="12"/>
        <v>6.8585805759091513E-4</v>
      </c>
      <c r="BB20" s="32">
        <f t="shared" ca="1" si="13"/>
        <v>0</v>
      </c>
      <c r="BC20" s="32" t="str">
        <f t="shared" ca="1" si="14"/>
        <v>×</v>
      </c>
      <c r="BD20" s="32">
        <f t="shared" ca="1" si="15"/>
        <v>0</v>
      </c>
      <c r="BE20" s="32" t="str">
        <f t="shared" ca="1" si="16"/>
        <v>×</v>
      </c>
      <c r="BG20">
        <v>-54</v>
      </c>
    </row>
    <row r="21" spans="2:59">
      <c r="B21" t="s">
        <v>119</v>
      </c>
      <c r="E21" s="99" t="s">
        <v>103</v>
      </c>
      <c r="F21" s="149" t="s">
        <v>120</v>
      </c>
      <c r="G21" s="149"/>
      <c r="H21" s="99" t="s">
        <v>115</v>
      </c>
      <c r="I21" s="149" t="s">
        <v>121</v>
      </c>
      <c r="J21" s="149"/>
      <c r="K21" s="149"/>
      <c r="L21" s="149"/>
      <c r="M21" s="99" t="s">
        <v>116</v>
      </c>
      <c r="N21" s="149">
        <v>3600</v>
      </c>
      <c r="O21" s="149"/>
      <c r="U21" s="65">
        <v>11</v>
      </c>
      <c r="V21" s="32" t="str">
        <f>X21&amp;"_"&amp;W16</f>
        <v>25A_Sch40</v>
      </c>
      <c r="W21" s="32"/>
      <c r="X21" s="32" t="s">
        <v>33</v>
      </c>
      <c r="Y21" s="32" t="s">
        <v>34</v>
      </c>
      <c r="Z21" s="32">
        <v>34</v>
      </c>
      <c r="AA21" s="32">
        <v>27.2</v>
      </c>
      <c r="AB21" s="32">
        <f t="shared" si="17"/>
        <v>3.4000000000000004</v>
      </c>
      <c r="AC21" s="32">
        <f t="shared" si="18"/>
        <v>5.810689772079681E-4</v>
      </c>
      <c r="AD21" s="32">
        <f t="shared" ca="1" si="19"/>
        <v>0</v>
      </c>
      <c r="AE21" s="32" t="str">
        <f t="shared" ca="1" si="20"/>
        <v>×</v>
      </c>
      <c r="AF21" s="32">
        <f t="shared" ca="1" si="21"/>
        <v>0</v>
      </c>
      <c r="AG21" s="32" t="str">
        <f t="shared" ca="1" si="22"/>
        <v>×</v>
      </c>
      <c r="AH21" s="1">
        <v>11</v>
      </c>
      <c r="AI21" s="32" t="str">
        <f t="shared" si="5"/>
        <v>80Asch5</v>
      </c>
      <c r="AJ21" s="43" t="s">
        <v>139</v>
      </c>
      <c r="AK21" s="32" t="s">
        <v>43</v>
      </c>
      <c r="AL21" s="32" t="s">
        <v>44</v>
      </c>
      <c r="AM21" s="32">
        <v>89.1</v>
      </c>
      <c r="AN21" s="32">
        <f t="shared" si="6"/>
        <v>84.899999999999991</v>
      </c>
      <c r="AO21" s="41">
        <v>2.1</v>
      </c>
      <c r="AP21" s="32">
        <f t="shared" si="11"/>
        <v>5.6611578157504394E-3</v>
      </c>
      <c r="AQ21" s="32">
        <f t="shared" ca="1" si="7"/>
        <v>0</v>
      </c>
      <c r="AR21" s="32" t="str">
        <f t="shared" ca="1" si="8"/>
        <v>×</v>
      </c>
      <c r="AS21" s="32">
        <f t="shared" ca="1" si="9"/>
        <v>0</v>
      </c>
      <c r="AT21" s="32" t="str">
        <f t="shared" ca="1" si="10"/>
        <v>×</v>
      </c>
      <c r="AV21" s="32">
        <v>26</v>
      </c>
      <c r="AW21" s="32" t="s">
        <v>79</v>
      </c>
      <c r="AX21" s="32">
        <v>34.92</v>
      </c>
      <c r="AY21" s="32">
        <v>32.72</v>
      </c>
      <c r="AZ21" s="32">
        <v>1.1000000000000001</v>
      </c>
      <c r="BA21" s="32">
        <f t="shared" si="12"/>
        <v>8.4084601709624664E-4</v>
      </c>
      <c r="BB21" s="32">
        <f t="shared" ca="1" si="13"/>
        <v>0</v>
      </c>
      <c r="BC21" s="32" t="str">
        <f t="shared" ca="1" si="14"/>
        <v>×</v>
      </c>
      <c r="BD21" s="32">
        <f t="shared" ca="1" si="15"/>
        <v>0</v>
      </c>
      <c r="BE21" s="32" t="str">
        <f t="shared" ca="1" si="16"/>
        <v>×</v>
      </c>
      <c r="BG21">
        <v>-53</v>
      </c>
    </row>
    <row r="22" spans="2:59">
      <c r="D22" t="s">
        <v>98</v>
      </c>
      <c r="E22" s="99" t="s">
        <v>103</v>
      </c>
      <c r="F22" s="198">
        <f ca="1">Q18</f>
        <v>0</v>
      </c>
      <c r="G22" s="198"/>
      <c r="H22" s="99" t="s">
        <v>115</v>
      </c>
      <c r="I22" s="198">
        <f ca="1">VLOOKUP((E9+K9),INDIRECT(G8),5,0)</f>
        <v>1.1604000000000001</v>
      </c>
      <c r="J22" s="198"/>
      <c r="K22" s="198"/>
      <c r="L22" s="198"/>
      <c r="M22" s="99" t="s">
        <v>116</v>
      </c>
      <c r="N22" s="149">
        <v>3600</v>
      </c>
      <c r="O22" s="149"/>
      <c r="P22" s="99" t="s">
        <v>103</v>
      </c>
      <c r="Q22" s="198">
        <f ca="1">F22*I22/N22</f>
        <v>0</v>
      </c>
      <c r="R22" s="198"/>
      <c r="S22" t="s">
        <v>122</v>
      </c>
      <c r="U22" s="65">
        <v>12</v>
      </c>
      <c r="V22" s="32" t="str">
        <f>X22&amp;"_"&amp;W16</f>
        <v>32A_Sch40</v>
      </c>
      <c r="W22" s="32"/>
      <c r="X22" s="32" t="s">
        <v>35</v>
      </c>
      <c r="Y22" s="32" t="s">
        <v>36</v>
      </c>
      <c r="Z22" s="32">
        <v>42.7</v>
      </c>
      <c r="AA22" s="32">
        <v>35.5</v>
      </c>
      <c r="AB22" s="32">
        <f t="shared" si="17"/>
        <v>3.6000000000000014</v>
      </c>
      <c r="AC22" s="32">
        <f t="shared" si="18"/>
        <v>9.8979803542163444E-4</v>
      </c>
      <c r="AD22" s="32">
        <f t="shared" ca="1" si="19"/>
        <v>0</v>
      </c>
      <c r="AE22" s="32" t="str">
        <f t="shared" ca="1" si="20"/>
        <v>×</v>
      </c>
      <c r="AF22" s="32">
        <f t="shared" ca="1" si="21"/>
        <v>0</v>
      </c>
      <c r="AG22" s="32" t="str">
        <f t="shared" ca="1" si="22"/>
        <v>×</v>
      </c>
      <c r="AH22" s="1">
        <v>12</v>
      </c>
      <c r="AI22" s="32" t="str">
        <f>AK22&amp;""&amp;AJ$11</f>
        <v>90Asch5</v>
      </c>
      <c r="AJ22" s="43" t="s">
        <v>139</v>
      </c>
      <c r="AK22" s="32" t="s">
        <v>45</v>
      </c>
      <c r="AL22" s="32" t="s">
        <v>46</v>
      </c>
      <c r="AM22" s="32">
        <v>101.6</v>
      </c>
      <c r="AN22" s="32">
        <f t="shared" si="6"/>
        <v>97.399999999999991</v>
      </c>
      <c r="AO22" s="41">
        <v>2.1</v>
      </c>
      <c r="AP22" s="32">
        <f t="shared" si="11"/>
        <v>7.4508838805923744E-3</v>
      </c>
      <c r="AQ22" s="32">
        <f t="shared" ca="1" si="7"/>
        <v>0</v>
      </c>
      <c r="AR22" s="32" t="str">
        <f t="shared" ca="1" si="8"/>
        <v>×</v>
      </c>
      <c r="AS22" s="32">
        <f t="shared" ca="1" si="9"/>
        <v>0</v>
      </c>
      <c r="AT22" s="32" t="str">
        <f t="shared" ca="1" si="10"/>
        <v>×</v>
      </c>
      <c r="AV22" s="32">
        <v>27</v>
      </c>
      <c r="AW22" s="32" t="s">
        <v>80</v>
      </c>
      <c r="AX22" s="32">
        <v>38.100999999999999</v>
      </c>
      <c r="AY22" s="32">
        <v>35.801000000000002</v>
      </c>
      <c r="AZ22" s="32">
        <v>1.1499999999999999</v>
      </c>
      <c r="BA22" s="32">
        <f t="shared" si="12"/>
        <v>1.0066539374306031E-3</v>
      </c>
      <c r="BB22" s="32">
        <f t="shared" ca="1" si="13"/>
        <v>0</v>
      </c>
      <c r="BC22" s="32" t="str">
        <f t="shared" ca="1" si="14"/>
        <v>×</v>
      </c>
      <c r="BD22" s="32">
        <f t="shared" ca="1" si="15"/>
        <v>0</v>
      </c>
      <c r="BE22" s="32" t="str">
        <f t="shared" ca="1" si="16"/>
        <v>×</v>
      </c>
      <c r="BG22">
        <v>-52</v>
      </c>
    </row>
    <row r="23" spans="2:59">
      <c r="D23" t="s">
        <v>99</v>
      </c>
      <c r="E23" s="99" t="s">
        <v>103</v>
      </c>
      <c r="F23" s="198">
        <f ca="1">Q19</f>
        <v>0</v>
      </c>
      <c r="G23" s="198"/>
      <c r="H23" s="99" t="s">
        <v>115</v>
      </c>
      <c r="I23" s="198">
        <f ca="1">VLOOKUP((E9+K9),INDIRECT(G8),5,0)</f>
        <v>1.1604000000000001</v>
      </c>
      <c r="J23" s="198"/>
      <c r="K23" s="198"/>
      <c r="L23" s="198"/>
      <c r="M23" s="99" t="s">
        <v>116</v>
      </c>
      <c r="N23" s="149">
        <v>3600</v>
      </c>
      <c r="O23" s="149"/>
      <c r="P23" s="99" t="s">
        <v>103</v>
      </c>
      <c r="Q23" s="198">
        <f ca="1">F23*I23/N23</f>
        <v>0</v>
      </c>
      <c r="R23" s="198"/>
      <c r="S23" t="s">
        <v>122</v>
      </c>
      <c r="U23" s="65">
        <v>13</v>
      </c>
      <c r="V23" s="32" t="str">
        <f>X23&amp;"_"&amp;W16</f>
        <v>40A_Sch40</v>
      </c>
      <c r="W23" s="32"/>
      <c r="X23" s="32" t="s">
        <v>37</v>
      </c>
      <c r="Y23" s="32" t="s">
        <v>38</v>
      </c>
      <c r="Z23" s="32">
        <v>48.6</v>
      </c>
      <c r="AA23" s="32">
        <v>41.2</v>
      </c>
      <c r="AB23" s="32">
        <f t="shared" si="17"/>
        <v>3.6999999999999993</v>
      </c>
      <c r="AC23" s="32">
        <f t="shared" si="18"/>
        <v>1.3331662584773647E-3</v>
      </c>
      <c r="AD23" s="32">
        <f t="shared" ca="1" si="19"/>
        <v>0</v>
      </c>
      <c r="AE23" s="32" t="str">
        <f t="shared" ca="1" si="20"/>
        <v>×</v>
      </c>
      <c r="AF23" s="32">
        <f t="shared" ca="1" si="21"/>
        <v>0</v>
      </c>
      <c r="AG23" s="32" t="str">
        <f t="shared" ca="1" si="22"/>
        <v>×</v>
      </c>
      <c r="AH23" s="1">
        <v>13</v>
      </c>
      <c r="AI23" s="32" t="str">
        <f t="shared" si="5"/>
        <v>100Asch5</v>
      </c>
      <c r="AJ23" s="43" t="s">
        <v>139</v>
      </c>
      <c r="AK23" s="32" t="s">
        <v>47</v>
      </c>
      <c r="AL23" s="32" t="s">
        <v>48</v>
      </c>
      <c r="AM23" s="32">
        <v>114.3</v>
      </c>
      <c r="AN23" s="32">
        <f t="shared" si="6"/>
        <v>110.1</v>
      </c>
      <c r="AO23" s="41">
        <v>2.1</v>
      </c>
      <c r="AP23" s="32">
        <f t="shared" si="11"/>
        <v>9.5206043906855033E-3</v>
      </c>
      <c r="AQ23" s="32">
        <f t="shared" ca="1" si="7"/>
        <v>0</v>
      </c>
      <c r="AR23" s="32" t="str">
        <f t="shared" ca="1" si="8"/>
        <v>×</v>
      </c>
      <c r="AS23" s="32">
        <f t="shared" ca="1" si="9"/>
        <v>0</v>
      </c>
      <c r="AT23" s="32" t="str">
        <f t="shared" ca="1" si="10"/>
        <v>×</v>
      </c>
      <c r="AV23" s="32">
        <v>31</v>
      </c>
      <c r="AW23" s="32" t="s">
        <v>81</v>
      </c>
      <c r="AX23" s="32">
        <v>41.28</v>
      </c>
      <c r="AY23" s="32">
        <v>38.880000000000003</v>
      </c>
      <c r="AZ23" s="32">
        <v>1.2</v>
      </c>
      <c r="BA23" s="32">
        <f t="shared" si="12"/>
        <v>1.1872505894516719E-3</v>
      </c>
      <c r="BB23" s="32">
        <f t="shared" ca="1" si="13"/>
        <v>0</v>
      </c>
      <c r="BC23" s="32" t="str">
        <f t="shared" ca="1" si="14"/>
        <v>×</v>
      </c>
      <c r="BD23" s="32">
        <f t="shared" ca="1" si="15"/>
        <v>0</v>
      </c>
      <c r="BE23" s="32" t="str">
        <f t="shared" ca="1" si="16"/>
        <v>×</v>
      </c>
      <c r="BG23">
        <v>-51</v>
      </c>
    </row>
    <row r="24" spans="2:59">
      <c r="U24" s="65">
        <v>14</v>
      </c>
      <c r="V24" s="32" t="str">
        <f>X24&amp;"_"&amp;W16</f>
        <v>50A_Sch40</v>
      </c>
      <c r="W24" s="32"/>
      <c r="X24" s="32" t="s">
        <v>39</v>
      </c>
      <c r="Y24" s="32" t="s">
        <v>40</v>
      </c>
      <c r="Z24" s="32">
        <v>60.5</v>
      </c>
      <c r="AA24" s="32">
        <v>52.7</v>
      </c>
      <c r="AB24" s="32">
        <f t="shared" si="17"/>
        <v>3.8999999999999986</v>
      </c>
      <c r="AC24" s="32">
        <f t="shared" si="18"/>
        <v>2.1812784652220996E-3</v>
      </c>
      <c r="AD24" s="32">
        <f t="shared" ca="1" si="19"/>
        <v>0</v>
      </c>
      <c r="AE24" s="32" t="str">
        <f t="shared" ca="1" si="20"/>
        <v>×</v>
      </c>
      <c r="AF24" s="32">
        <f t="shared" ca="1" si="21"/>
        <v>0</v>
      </c>
      <c r="AG24" s="32" t="str">
        <f t="shared" ca="1" si="22"/>
        <v>×</v>
      </c>
      <c r="AH24" s="1">
        <v>14</v>
      </c>
      <c r="AI24" s="32" t="str">
        <f t="shared" si="5"/>
        <v>125Asch5</v>
      </c>
      <c r="AJ24" s="43" t="s">
        <v>139</v>
      </c>
      <c r="AK24" s="32" t="s">
        <v>49</v>
      </c>
      <c r="AL24" s="32" t="s">
        <v>50</v>
      </c>
      <c r="AM24" s="32">
        <v>139.80000000000001</v>
      </c>
      <c r="AN24" s="32">
        <f t="shared" si="6"/>
        <v>134.20000000000002</v>
      </c>
      <c r="AO24" s="41">
        <v>2.8</v>
      </c>
      <c r="AP24" s="32">
        <f t="shared" si="11"/>
        <v>1.4144738179449223E-2</v>
      </c>
      <c r="AQ24" s="32">
        <f t="shared" ca="1" si="7"/>
        <v>0</v>
      </c>
      <c r="AR24" s="32" t="str">
        <f t="shared" ca="1" si="8"/>
        <v>×</v>
      </c>
      <c r="AS24" s="32">
        <f t="shared" ca="1" si="9"/>
        <v>0</v>
      </c>
      <c r="AT24" s="32" t="str">
        <f t="shared" ca="1" si="10"/>
        <v>×</v>
      </c>
      <c r="AV24" s="32">
        <v>32</v>
      </c>
      <c r="AW24" s="32" t="s">
        <v>82</v>
      </c>
      <c r="AX24" s="32">
        <v>44.45</v>
      </c>
      <c r="AY24" s="32">
        <v>41.95</v>
      </c>
      <c r="AZ24" s="32">
        <v>1.25</v>
      </c>
      <c r="BA24" s="32">
        <f t="shared" si="12"/>
        <v>1.382145651442238E-3</v>
      </c>
      <c r="BB24" s="32">
        <f t="shared" ca="1" si="13"/>
        <v>0</v>
      </c>
      <c r="BC24" s="32" t="str">
        <f t="shared" ca="1" si="14"/>
        <v>×</v>
      </c>
      <c r="BD24" s="32">
        <f t="shared" ca="1" si="15"/>
        <v>0</v>
      </c>
      <c r="BE24" s="32" t="str">
        <f t="shared" ca="1" si="16"/>
        <v>×</v>
      </c>
      <c r="BG24">
        <v>-50</v>
      </c>
    </row>
    <row r="25" spans="2:59" ht="18.600000000000001" thickBot="1">
      <c r="B25" t="s">
        <v>123</v>
      </c>
      <c r="E25" s="99" t="s">
        <v>103</v>
      </c>
      <c r="F25" s="149" t="s">
        <v>120</v>
      </c>
      <c r="G25" s="149"/>
      <c r="H25" s="99" t="s">
        <v>115</v>
      </c>
      <c r="I25" s="149" t="s">
        <v>124</v>
      </c>
      <c r="J25" s="149"/>
      <c r="K25" s="149"/>
      <c r="L25" s="149"/>
      <c r="M25" s="99" t="s">
        <v>116</v>
      </c>
      <c r="N25" s="149">
        <v>3600</v>
      </c>
      <c r="O25" s="149"/>
      <c r="U25" s="65">
        <v>15</v>
      </c>
      <c r="V25" s="32" t="str">
        <f>X25&amp;"_"&amp;W16</f>
        <v>65A_Sch40</v>
      </c>
      <c r="W25" s="32"/>
      <c r="X25" s="32" t="s">
        <v>41</v>
      </c>
      <c r="Y25" s="32" t="s">
        <v>42</v>
      </c>
      <c r="Z25" s="32">
        <v>76.3</v>
      </c>
      <c r="AA25" s="32">
        <v>65.900000000000006</v>
      </c>
      <c r="AB25" s="32">
        <f t="shared" si="17"/>
        <v>5.1999999999999957</v>
      </c>
      <c r="AC25" s="32">
        <f t="shared" si="18"/>
        <v>3.4108349979840723E-3</v>
      </c>
      <c r="AD25" s="32">
        <f t="shared" ca="1" si="19"/>
        <v>0</v>
      </c>
      <c r="AE25" s="32" t="str">
        <f t="shared" ca="1" si="20"/>
        <v>×</v>
      </c>
      <c r="AF25" s="32">
        <f t="shared" ca="1" si="21"/>
        <v>0</v>
      </c>
      <c r="AG25" s="32" t="str">
        <f t="shared" ca="1" si="22"/>
        <v>×</v>
      </c>
      <c r="AH25" s="1">
        <v>15</v>
      </c>
      <c r="AI25" s="45" t="str">
        <f t="shared" si="5"/>
        <v>150Asch5</v>
      </c>
      <c r="AJ25" s="46" t="s">
        <v>139</v>
      </c>
      <c r="AK25" s="45" t="s">
        <v>51</v>
      </c>
      <c r="AL25" s="45" t="s">
        <v>52</v>
      </c>
      <c r="AM25" s="45">
        <v>165.2</v>
      </c>
      <c r="AN25" s="45">
        <f t="shared" si="6"/>
        <v>159.6</v>
      </c>
      <c r="AO25" s="47">
        <v>2.8</v>
      </c>
      <c r="AP25" s="45">
        <f t="shared" si="11"/>
        <v>2.0005787681765943E-2</v>
      </c>
      <c r="AQ25" s="76">
        <f t="shared" ca="1" si="7"/>
        <v>0</v>
      </c>
      <c r="AR25" s="45" t="str">
        <f t="shared" ca="1" si="8"/>
        <v>×</v>
      </c>
      <c r="AS25" s="76">
        <f t="shared" ca="1" si="9"/>
        <v>0</v>
      </c>
      <c r="AT25" s="32" t="str">
        <f t="shared" ca="1" si="10"/>
        <v>×</v>
      </c>
      <c r="AV25" s="32">
        <v>35</v>
      </c>
      <c r="AW25" s="32" t="s">
        <v>83</v>
      </c>
      <c r="AX25" s="32">
        <v>50.802</v>
      </c>
      <c r="AY25" s="32">
        <v>48.002000000000002</v>
      </c>
      <c r="AZ25" s="32">
        <v>1.4</v>
      </c>
      <c r="BA25" s="32">
        <f t="shared" si="12"/>
        <v>1.8097081680566861E-3</v>
      </c>
      <c r="BB25" s="32">
        <f t="shared" ca="1" si="13"/>
        <v>0</v>
      </c>
      <c r="BC25" s="32" t="str">
        <f t="shared" ca="1" si="14"/>
        <v>×</v>
      </c>
      <c r="BD25" s="32">
        <f t="shared" ca="1" si="15"/>
        <v>0</v>
      </c>
      <c r="BE25" s="32" t="str">
        <f t="shared" ca="1" si="16"/>
        <v>×</v>
      </c>
      <c r="BG25">
        <v>-49</v>
      </c>
    </row>
    <row r="26" spans="2:59" ht="18.600000000000001" thickTop="1">
      <c r="D26" t="s">
        <v>98</v>
      </c>
      <c r="E26" s="99" t="s">
        <v>103</v>
      </c>
      <c r="F26" s="198">
        <f ca="1">Q18</f>
        <v>0</v>
      </c>
      <c r="G26" s="198"/>
      <c r="H26" s="99" t="s">
        <v>115</v>
      </c>
      <c r="I26" s="198">
        <f ca="1">VLOOKUP(E12,INDIRECT(G8),4,0)</f>
        <v>1.6195000000000001E-3</v>
      </c>
      <c r="J26" s="198"/>
      <c r="K26" s="198"/>
      <c r="L26" s="198"/>
      <c r="M26" s="99" t="s">
        <v>116</v>
      </c>
      <c r="N26" s="149">
        <v>3600</v>
      </c>
      <c r="O26" s="149"/>
      <c r="P26" s="99" t="s">
        <v>103</v>
      </c>
      <c r="Q26" s="198">
        <f ca="1">F26*I26/N26</f>
        <v>0</v>
      </c>
      <c r="R26" s="198"/>
      <c r="S26" t="s">
        <v>122</v>
      </c>
      <c r="U26" s="65">
        <v>16</v>
      </c>
      <c r="V26" s="32" t="str">
        <f>X26&amp;"_"&amp;W16</f>
        <v>80A_Sch40</v>
      </c>
      <c r="W26" s="32"/>
      <c r="X26" s="32" t="s">
        <v>43</v>
      </c>
      <c r="Y26" s="32" t="s">
        <v>44</v>
      </c>
      <c r="Z26" s="32">
        <v>89.1</v>
      </c>
      <c r="AA26" s="32">
        <v>78.099999999999994</v>
      </c>
      <c r="AB26" s="32">
        <f t="shared" si="17"/>
        <v>5.5</v>
      </c>
      <c r="AC26" s="32">
        <f t="shared" si="18"/>
        <v>4.7906224914407098E-3</v>
      </c>
      <c r="AD26" s="32">
        <f t="shared" ca="1" si="19"/>
        <v>0</v>
      </c>
      <c r="AE26" s="32" t="str">
        <f t="shared" ca="1" si="20"/>
        <v>×</v>
      </c>
      <c r="AF26" s="32">
        <f t="shared" ca="1" si="21"/>
        <v>0</v>
      </c>
      <c r="AG26" s="32" t="str">
        <f t="shared" ca="1" si="22"/>
        <v>×</v>
      </c>
      <c r="AH26" s="1">
        <v>16</v>
      </c>
      <c r="AI26" s="44" t="str">
        <f>AK26&amp;""&amp;$AJ$26</f>
        <v>6ASch10</v>
      </c>
      <c r="AJ26" s="40" t="s">
        <v>24</v>
      </c>
      <c r="AK26" s="44" t="s">
        <v>22</v>
      </c>
      <c r="AL26" s="44" t="s">
        <v>23</v>
      </c>
      <c r="AM26" s="44">
        <v>10.5</v>
      </c>
      <c r="AN26" s="44">
        <f>AM26-AO26*2</f>
        <v>8.1</v>
      </c>
      <c r="AO26" s="44">
        <v>1.2</v>
      </c>
      <c r="AP26" s="44">
        <f>(PI()*(AN26*10^-3)^2)/4</f>
        <v>5.1529973500506574E-5</v>
      </c>
      <c r="AQ26" s="77">
        <f t="shared" ca="1" si="7"/>
        <v>0</v>
      </c>
      <c r="AR26" s="44" t="str">
        <f t="shared" ca="1" si="8"/>
        <v>×</v>
      </c>
      <c r="AS26" s="77">
        <f t="shared" ca="1" si="9"/>
        <v>0</v>
      </c>
      <c r="AT26" s="32" t="str">
        <f t="shared" ca="1" si="10"/>
        <v>×</v>
      </c>
      <c r="AV26" s="32">
        <v>37</v>
      </c>
      <c r="AW26" s="32" t="s">
        <v>84</v>
      </c>
      <c r="AX26" s="32">
        <v>53.98</v>
      </c>
      <c r="AY26" s="32">
        <v>50.98</v>
      </c>
      <c r="AZ26" s="32">
        <v>1.5</v>
      </c>
      <c r="BA26" s="32">
        <f t="shared" si="12"/>
        <v>2.0412187249026974E-3</v>
      </c>
      <c r="BB26" s="32">
        <f t="shared" ca="1" si="13"/>
        <v>0</v>
      </c>
      <c r="BC26" s="32" t="str">
        <f t="shared" ca="1" si="14"/>
        <v>×</v>
      </c>
      <c r="BD26" s="32">
        <f t="shared" ca="1" si="15"/>
        <v>0</v>
      </c>
      <c r="BE26" s="32" t="str">
        <f t="shared" ca="1" si="16"/>
        <v>×</v>
      </c>
      <c r="BG26">
        <v>-48</v>
      </c>
    </row>
    <row r="27" spans="2:59">
      <c r="D27" t="s">
        <v>99</v>
      </c>
      <c r="E27" s="99" t="s">
        <v>103</v>
      </c>
      <c r="F27" s="198">
        <f ca="1">Q19</f>
        <v>0</v>
      </c>
      <c r="G27" s="198"/>
      <c r="H27" s="99" t="s">
        <v>115</v>
      </c>
      <c r="I27" s="198">
        <f ca="1">VLOOKUP(E12,INDIRECT(G8),4,0)</f>
        <v>1.6195000000000001E-3</v>
      </c>
      <c r="J27" s="198"/>
      <c r="K27" s="198"/>
      <c r="L27" s="198"/>
      <c r="M27" s="99" t="s">
        <v>116</v>
      </c>
      <c r="N27" s="149">
        <v>3600</v>
      </c>
      <c r="O27" s="149"/>
      <c r="P27" s="99" t="s">
        <v>103</v>
      </c>
      <c r="Q27" s="198">
        <f ca="1">F27*I27/N27</f>
        <v>0</v>
      </c>
      <c r="R27" s="198"/>
      <c r="S27" t="s">
        <v>122</v>
      </c>
      <c r="U27" s="65">
        <v>17</v>
      </c>
      <c r="V27" s="32" t="str">
        <f>X27&amp;"_"&amp;W16</f>
        <v>100A_Sch40</v>
      </c>
      <c r="W27" s="32"/>
      <c r="X27" s="32" t="s">
        <v>47</v>
      </c>
      <c r="Y27" s="32" t="s">
        <v>48</v>
      </c>
      <c r="Z27" s="32">
        <v>114.3</v>
      </c>
      <c r="AA27" s="32">
        <v>102.3</v>
      </c>
      <c r="AB27" s="32">
        <f t="shared" si="17"/>
        <v>6</v>
      </c>
      <c r="AC27" s="32">
        <f t="shared" si="18"/>
        <v>8.2194195454216822E-3</v>
      </c>
      <c r="AD27" s="32">
        <f t="shared" ca="1" si="19"/>
        <v>0</v>
      </c>
      <c r="AE27" s="32" t="str">
        <f t="shared" ca="1" si="20"/>
        <v>×</v>
      </c>
      <c r="AF27" s="32">
        <f t="shared" ca="1" si="21"/>
        <v>0</v>
      </c>
      <c r="AG27" s="32" t="str">
        <f t="shared" ca="1" si="22"/>
        <v>×</v>
      </c>
      <c r="AH27" s="1">
        <v>17</v>
      </c>
      <c r="AI27" s="32" t="str">
        <f t="shared" ref="AI27:AI40" si="23">AK27&amp;""&amp;$AJ$26</f>
        <v>8ASch10</v>
      </c>
      <c r="AJ27" s="43" t="s">
        <v>24</v>
      </c>
      <c r="AK27" s="32" t="s">
        <v>25</v>
      </c>
      <c r="AL27" s="32" t="s">
        <v>26</v>
      </c>
      <c r="AM27" s="32">
        <v>13.8</v>
      </c>
      <c r="AN27" s="32">
        <f t="shared" ref="AN27:AN55" si="24">AM27-AO27*2</f>
        <v>10.5</v>
      </c>
      <c r="AO27" s="32">
        <v>1.65</v>
      </c>
      <c r="AP27" s="32">
        <f t="shared" ref="AP27:AP40" si="25">(PI()*(AN27*10^-3)^2)/4</f>
        <v>8.6590147514568685E-5</v>
      </c>
      <c r="AQ27" s="32">
        <f t="shared" ca="1" si="7"/>
        <v>0</v>
      </c>
      <c r="AR27" s="32" t="str">
        <f t="shared" ca="1" si="8"/>
        <v>×</v>
      </c>
      <c r="AS27" s="32">
        <f t="shared" ca="1" si="9"/>
        <v>0</v>
      </c>
      <c r="AT27" s="32" t="str">
        <f t="shared" ca="1" si="10"/>
        <v>×</v>
      </c>
      <c r="AV27" s="32">
        <v>38</v>
      </c>
      <c r="AW27" s="32" t="s">
        <v>85</v>
      </c>
      <c r="AX27" s="32">
        <v>63.502000000000002</v>
      </c>
      <c r="AY27" s="32">
        <v>60.002000000000002</v>
      </c>
      <c r="AZ27" s="32">
        <v>1.75</v>
      </c>
      <c r="BA27" s="32">
        <f t="shared" si="12"/>
        <v>2.8276218869316217E-3</v>
      </c>
      <c r="BB27" s="32">
        <f t="shared" ca="1" si="13"/>
        <v>0</v>
      </c>
      <c r="BC27" s="32" t="str">
        <f t="shared" ca="1" si="14"/>
        <v>×</v>
      </c>
      <c r="BD27" s="32">
        <f t="shared" ca="1" si="15"/>
        <v>0</v>
      </c>
      <c r="BE27" s="32" t="str">
        <f t="shared" ca="1" si="16"/>
        <v>×</v>
      </c>
      <c r="BG27">
        <v>-47</v>
      </c>
    </row>
    <row r="28" spans="2:59">
      <c r="U28" s="65">
        <v>18</v>
      </c>
      <c r="V28" s="32" t="str">
        <f>X28&amp;"_"&amp;W16</f>
        <v>125A_Sch40</v>
      </c>
      <c r="W28" s="32"/>
      <c r="X28" s="32" t="s">
        <v>49</v>
      </c>
      <c r="Y28" s="32" t="s">
        <v>50</v>
      </c>
      <c r="Z28" s="32">
        <v>139.80000000000001</v>
      </c>
      <c r="AA28" s="32">
        <v>126.6</v>
      </c>
      <c r="AB28" s="32">
        <f t="shared" si="17"/>
        <v>6.6000000000000085</v>
      </c>
      <c r="AC28" s="32">
        <f t="shared" si="18"/>
        <v>1.2588016187742404E-2</v>
      </c>
      <c r="AD28" s="32">
        <f t="shared" ca="1" si="19"/>
        <v>0</v>
      </c>
      <c r="AE28" s="32" t="str">
        <f t="shared" ca="1" si="20"/>
        <v>×</v>
      </c>
      <c r="AF28" s="32">
        <f t="shared" ca="1" si="21"/>
        <v>0</v>
      </c>
      <c r="AG28" s="32" t="str">
        <f t="shared" ca="1" si="22"/>
        <v>×</v>
      </c>
      <c r="AH28" s="1">
        <v>18</v>
      </c>
      <c r="AI28" s="32" t="str">
        <f t="shared" si="23"/>
        <v>10ASch10</v>
      </c>
      <c r="AJ28" s="43" t="s">
        <v>24</v>
      </c>
      <c r="AK28" s="32" t="s">
        <v>27</v>
      </c>
      <c r="AL28" s="32" t="s">
        <v>28</v>
      </c>
      <c r="AM28" s="32">
        <v>17.3</v>
      </c>
      <c r="AN28" s="32">
        <f t="shared" si="24"/>
        <v>14</v>
      </c>
      <c r="AO28" s="32">
        <v>1.65</v>
      </c>
      <c r="AP28" s="32">
        <f t="shared" si="25"/>
        <v>1.5393804002589989E-4</v>
      </c>
      <c r="AQ28" s="32">
        <f t="shared" ca="1" si="7"/>
        <v>0</v>
      </c>
      <c r="AR28" s="32" t="str">
        <f t="shared" ca="1" si="8"/>
        <v>×</v>
      </c>
      <c r="AS28" s="32">
        <f t="shared" ca="1" si="9"/>
        <v>0</v>
      </c>
      <c r="AT28" s="32" t="str">
        <f t="shared" ca="1" si="10"/>
        <v>×</v>
      </c>
      <c r="AV28" s="32">
        <v>39</v>
      </c>
      <c r="AW28" s="32" t="s">
        <v>86</v>
      </c>
      <c r="AX28" s="32">
        <v>76.203000000000003</v>
      </c>
      <c r="AY28" s="32">
        <v>72.003</v>
      </c>
      <c r="AZ28" s="32">
        <v>2.1</v>
      </c>
      <c r="BA28" s="32">
        <f t="shared" si="12"/>
        <v>4.0718433781275426E-3</v>
      </c>
      <c r="BB28" s="32">
        <f t="shared" ca="1" si="13"/>
        <v>0</v>
      </c>
      <c r="BC28" s="32" t="str">
        <f t="shared" ca="1" si="14"/>
        <v>×</v>
      </c>
      <c r="BD28" s="32">
        <f t="shared" ca="1" si="15"/>
        <v>0</v>
      </c>
      <c r="BE28" s="32" t="str">
        <f t="shared" ca="1" si="16"/>
        <v>×</v>
      </c>
      <c r="BG28">
        <v>-46</v>
      </c>
    </row>
    <row r="29" spans="2:59">
      <c r="B29" s="33"/>
      <c r="U29" s="65">
        <v>19</v>
      </c>
      <c r="V29" s="32" t="str">
        <f>X29&amp;"_"&amp;W16</f>
        <v>150A_Sch40</v>
      </c>
      <c r="W29" s="32"/>
      <c r="X29" s="32" t="s">
        <v>51</v>
      </c>
      <c r="Y29" s="32" t="s">
        <v>52</v>
      </c>
      <c r="Z29" s="32">
        <v>165.2</v>
      </c>
      <c r="AA29" s="32">
        <v>151</v>
      </c>
      <c r="AB29" s="32">
        <f t="shared" si="17"/>
        <v>7.0999999999999943</v>
      </c>
      <c r="AC29" s="32">
        <f t="shared" si="18"/>
        <v>1.7907863523625216E-2</v>
      </c>
      <c r="AD29" s="32">
        <f t="shared" ca="1" si="19"/>
        <v>0</v>
      </c>
      <c r="AE29" s="32" t="str">
        <f t="shared" ca="1" si="20"/>
        <v>×</v>
      </c>
      <c r="AF29" s="32">
        <f t="shared" ca="1" si="21"/>
        <v>0</v>
      </c>
      <c r="AG29" s="32" t="str">
        <f t="shared" ca="1" si="22"/>
        <v>×</v>
      </c>
      <c r="AH29" s="1">
        <v>19</v>
      </c>
      <c r="AI29" s="32" t="str">
        <f t="shared" si="23"/>
        <v>15ASch10</v>
      </c>
      <c r="AJ29" s="43" t="s">
        <v>24</v>
      </c>
      <c r="AK29" s="32" t="s">
        <v>29</v>
      </c>
      <c r="AL29" s="32" t="s">
        <v>30</v>
      </c>
      <c r="AM29" s="32">
        <v>21.7</v>
      </c>
      <c r="AN29" s="32">
        <f t="shared" si="24"/>
        <v>17.5</v>
      </c>
      <c r="AO29" s="32">
        <v>2.1</v>
      </c>
      <c r="AP29" s="32">
        <f t="shared" si="25"/>
        <v>2.4052818754046856E-4</v>
      </c>
      <c r="AQ29" s="32">
        <f t="shared" ca="1" si="7"/>
        <v>0</v>
      </c>
      <c r="AR29" s="32" t="str">
        <f t="shared" ca="1" si="8"/>
        <v>×</v>
      </c>
      <c r="AS29" s="32">
        <f t="shared" ca="1" si="9"/>
        <v>0</v>
      </c>
      <c r="AT29" s="32" t="str">
        <f t="shared" ca="1" si="10"/>
        <v>×</v>
      </c>
      <c r="AV29" s="32">
        <v>40</v>
      </c>
      <c r="AW29" s="32" t="s">
        <v>159</v>
      </c>
      <c r="AX29" s="88">
        <v>79.38</v>
      </c>
      <c r="AY29" s="32">
        <f>AX29-AZ29*2</f>
        <v>74.97999999999999</v>
      </c>
      <c r="AZ29" s="88">
        <v>2.2000000000000002</v>
      </c>
      <c r="BA29" s="32">
        <f t="shared" si="12"/>
        <v>4.4155087887797189E-3</v>
      </c>
      <c r="BB29" s="32">
        <f t="shared" ca="1" si="13"/>
        <v>0</v>
      </c>
      <c r="BC29" s="32" t="str">
        <f t="shared" ca="1" si="14"/>
        <v>×</v>
      </c>
      <c r="BD29" s="32">
        <f t="shared" ca="1" si="15"/>
        <v>0</v>
      </c>
      <c r="BE29" s="32" t="str">
        <f t="shared" ca="1" si="16"/>
        <v>×</v>
      </c>
      <c r="BG29">
        <v>-45</v>
      </c>
    </row>
    <row r="30" spans="2:59" ht="18.600000000000001" thickBot="1">
      <c r="B30" s="33" t="s">
        <v>133</v>
      </c>
      <c r="U30" s="65">
        <v>20</v>
      </c>
      <c r="V30" s="32" t="str">
        <f>X30&amp;"_"&amp;W16</f>
        <v>200A_Sch40</v>
      </c>
      <c r="W30" s="32"/>
      <c r="X30" s="32" t="s">
        <v>53</v>
      </c>
      <c r="Y30" s="32" t="s">
        <v>54</v>
      </c>
      <c r="Z30" s="32">
        <v>216.3</v>
      </c>
      <c r="AA30" s="32">
        <v>199.9</v>
      </c>
      <c r="AB30" s="32">
        <f t="shared" si="17"/>
        <v>8.2000000000000028</v>
      </c>
      <c r="AC30" s="32">
        <f t="shared" si="18"/>
        <v>3.1384518463343676E-2</v>
      </c>
      <c r="AD30" s="32">
        <f t="shared" ca="1" si="19"/>
        <v>0</v>
      </c>
      <c r="AE30" s="32" t="str">
        <f t="shared" ca="1" si="20"/>
        <v>×</v>
      </c>
      <c r="AF30" s="32">
        <f t="shared" ca="1" si="21"/>
        <v>0</v>
      </c>
      <c r="AG30" s="32" t="str">
        <f t="shared" ca="1" si="22"/>
        <v>×</v>
      </c>
      <c r="AH30" s="1">
        <v>20</v>
      </c>
      <c r="AI30" s="32" t="str">
        <f t="shared" si="23"/>
        <v>20ASch10</v>
      </c>
      <c r="AJ30" s="43" t="s">
        <v>24</v>
      </c>
      <c r="AK30" s="32" t="s">
        <v>31</v>
      </c>
      <c r="AL30" s="32" t="s">
        <v>32</v>
      </c>
      <c r="AM30" s="32">
        <v>27.2</v>
      </c>
      <c r="AN30" s="32">
        <f t="shared" si="24"/>
        <v>23</v>
      </c>
      <c r="AO30" s="32">
        <v>2.1</v>
      </c>
      <c r="AP30" s="32">
        <f t="shared" si="25"/>
        <v>4.154756284372501E-4</v>
      </c>
      <c r="AQ30" s="32">
        <f t="shared" ca="1" si="7"/>
        <v>0</v>
      </c>
      <c r="AR30" s="32" t="str">
        <f t="shared" ca="1" si="8"/>
        <v>×</v>
      </c>
      <c r="AS30" s="32">
        <f t="shared" ca="1" si="9"/>
        <v>0</v>
      </c>
      <c r="AT30" s="32" t="str">
        <f t="shared" ca="1" si="10"/>
        <v>×</v>
      </c>
      <c r="BG30">
        <v>-44</v>
      </c>
    </row>
    <row r="31" spans="2:59">
      <c r="B31" s="196" t="s">
        <v>126</v>
      </c>
      <c r="C31" s="133" t="s">
        <v>127</v>
      </c>
      <c r="D31" s="137"/>
      <c r="E31" s="137"/>
      <c r="F31" s="133" t="s">
        <v>128</v>
      </c>
      <c r="G31" s="137"/>
      <c r="H31" s="133" t="s">
        <v>129</v>
      </c>
      <c r="I31" s="137"/>
      <c r="J31" s="133" t="s">
        <v>130</v>
      </c>
      <c r="K31" s="137"/>
      <c r="L31" s="133" t="s">
        <v>131</v>
      </c>
      <c r="M31" s="137"/>
      <c r="N31" s="137"/>
      <c r="O31" s="133" t="s">
        <v>132</v>
      </c>
      <c r="P31" s="137"/>
      <c r="Q31" s="134"/>
      <c r="U31" s="65">
        <v>21</v>
      </c>
      <c r="V31" s="32" t="str">
        <f>X31&amp;"_"&amp;W16</f>
        <v>250A_Sch40</v>
      </c>
      <c r="W31" s="32"/>
      <c r="X31" s="32" t="s">
        <v>55</v>
      </c>
      <c r="Y31" s="32" t="s">
        <v>56</v>
      </c>
      <c r="Z31" s="32">
        <v>267.39999999999998</v>
      </c>
      <c r="AA31" s="32">
        <v>248.8</v>
      </c>
      <c r="AB31" s="32">
        <f t="shared" si="17"/>
        <v>9.2999999999999829</v>
      </c>
      <c r="AC31" s="32">
        <f t="shared" si="18"/>
        <v>4.861727728765735E-2</v>
      </c>
      <c r="AD31" s="32">
        <f t="shared" ca="1" si="19"/>
        <v>0</v>
      </c>
      <c r="AE31" s="32" t="str">
        <f t="shared" ca="1" si="20"/>
        <v>×</v>
      </c>
      <c r="AF31" s="32">
        <f t="shared" ca="1" si="21"/>
        <v>0</v>
      </c>
      <c r="AG31" s="32" t="str">
        <f t="shared" ca="1" si="22"/>
        <v>×</v>
      </c>
      <c r="AH31" s="1">
        <v>21</v>
      </c>
      <c r="AI31" s="32" t="str">
        <f t="shared" si="23"/>
        <v>25ASch10</v>
      </c>
      <c r="AJ31" s="43" t="s">
        <v>24</v>
      </c>
      <c r="AK31" s="32" t="s">
        <v>33</v>
      </c>
      <c r="AL31" s="32" t="s">
        <v>34</v>
      </c>
      <c r="AM31" s="32">
        <v>34</v>
      </c>
      <c r="AN31" s="32">
        <f t="shared" si="24"/>
        <v>28.4</v>
      </c>
      <c r="AO31" s="32">
        <v>2.8</v>
      </c>
      <c r="AP31" s="32">
        <f t="shared" si="25"/>
        <v>6.3347074266984578E-4</v>
      </c>
      <c r="AQ31" s="32">
        <f t="shared" ca="1" si="7"/>
        <v>0</v>
      </c>
      <c r="AR31" s="32" t="str">
        <f t="shared" ca="1" si="8"/>
        <v>×</v>
      </c>
      <c r="AS31" s="32">
        <f t="shared" ca="1" si="9"/>
        <v>0</v>
      </c>
      <c r="AT31" s="32" t="str">
        <f t="shared" ca="1" si="10"/>
        <v>×</v>
      </c>
      <c r="BG31">
        <v>-43</v>
      </c>
    </row>
    <row r="32" spans="2:59" ht="18.600000000000001" thickBot="1">
      <c r="B32" s="197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6"/>
      <c r="S32" s="99" t="s">
        <v>148</v>
      </c>
      <c r="U32" s="65">
        <v>22</v>
      </c>
      <c r="V32" s="32" t="str">
        <f>X32&amp;"_"&amp;W16</f>
        <v>300A_Sch40</v>
      </c>
      <c r="W32" s="32"/>
      <c r="X32" s="32" t="s">
        <v>57</v>
      </c>
      <c r="Y32" s="32" t="s">
        <v>58</v>
      </c>
      <c r="Z32" s="32">
        <v>318.5</v>
      </c>
      <c r="AA32" s="32">
        <v>297.89999999999998</v>
      </c>
      <c r="AB32" s="32">
        <f t="shared" si="17"/>
        <v>10.300000000000011</v>
      </c>
      <c r="AC32" s="32">
        <f t="shared" si="18"/>
        <v>6.9699696625790133E-2</v>
      </c>
      <c r="AD32" s="32">
        <f t="shared" ca="1" si="19"/>
        <v>0</v>
      </c>
      <c r="AE32" s="32" t="str">
        <f t="shared" ca="1" si="20"/>
        <v>×</v>
      </c>
      <c r="AF32" s="32">
        <f t="shared" ca="1" si="21"/>
        <v>0</v>
      </c>
      <c r="AG32" s="32" t="str">
        <f t="shared" ca="1" si="22"/>
        <v>×</v>
      </c>
      <c r="AH32" s="1">
        <v>22</v>
      </c>
      <c r="AI32" s="32" t="str">
        <f t="shared" si="23"/>
        <v>32ASch10</v>
      </c>
      <c r="AJ32" s="43" t="s">
        <v>24</v>
      </c>
      <c r="AK32" s="32" t="s">
        <v>35</v>
      </c>
      <c r="AL32" s="32" t="s">
        <v>36</v>
      </c>
      <c r="AM32" s="32">
        <v>42.7</v>
      </c>
      <c r="AN32" s="32">
        <f t="shared" si="24"/>
        <v>37.1</v>
      </c>
      <c r="AO32" s="32">
        <v>2.8</v>
      </c>
      <c r="AP32" s="32">
        <f t="shared" si="25"/>
        <v>1.0810298860818818E-3</v>
      </c>
      <c r="AQ32" s="32">
        <f t="shared" ca="1" si="7"/>
        <v>0</v>
      </c>
      <c r="AR32" s="32" t="str">
        <f t="shared" ca="1" si="8"/>
        <v>×</v>
      </c>
      <c r="AS32" s="32">
        <f t="shared" ca="1" si="9"/>
        <v>0</v>
      </c>
      <c r="AT32" s="32" t="str">
        <f t="shared" ca="1" si="10"/>
        <v>×</v>
      </c>
      <c r="BG32">
        <v>-42</v>
      </c>
    </row>
    <row r="33" spans="1:59" ht="18.600000000000001" thickBot="1">
      <c r="B33" s="192">
        <v>40</v>
      </c>
      <c r="C33" s="194" t="str">
        <f>VLOOKUP(B33,AV12:BA29,2)</f>
        <v>79.38　( 3 1/8 )</v>
      </c>
      <c r="D33" s="171"/>
      <c r="E33" s="127"/>
      <c r="F33" s="194">
        <f>VLOOKUP(B33,AV12:BA29,3)</f>
        <v>79.38</v>
      </c>
      <c r="G33" s="127"/>
      <c r="H33" s="194">
        <f>VLOOKUP(B33,AV12:BA29,4)</f>
        <v>74.97999999999999</v>
      </c>
      <c r="I33" s="127"/>
      <c r="J33" s="194">
        <f>VLOOKUP(B33,AV12:BA29,5)</f>
        <v>2.2000000000000002</v>
      </c>
      <c r="K33" s="127"/>
      <c r="L33" s="194">
        <f>VLOOKUP(B33,AV12:BA29,6)</f>
        <v>4.4155087887797189E-3</v>
      </c>
      <c r="M33" s="171"/>
      <c r="N33" s="127"/>
      <c r="O33" s="139">
        <f ca="1">Q22/L33</f>
        <v>0</v>
      </c>
      <c r="P33" s="139"/>
      <c r="Q33" s="140"/>
      <c r="R33" t="s">
        <v>98</v>
      </c>
      <c r="S33" s="126" t="str">
        <f ca="1">IF(AND(O33&gt;=8,O33&lt;=12,O34&gt;=8,O34&lt;=12),"〇","×")</f>
        <v>×</v>
      </c>
      <c r="U33" s="65">
        <v>23</v>
      </c>
      <c r="V33" s="45" t="str">
        <f>X33&amp;"_"&amp;W16</f>
        <v>350A_Sch40</v>
      </c>
      <c r="W33" s="45"/>
      <c r="X33" s="45" t="s">
        <v>59</v>
      </c>
      <c r="Y33" s="45" t="s">
        <v>60</v>
      </c>
      <c r="Z33" s="45">
        <v>355.6</v>
      </c>
      <c r="AA33" s="45">
        <v>333.4</v>
      </c>
      <c r="AB33" s="45">
        <f t="shared" si="17"/>
        <v>11.100000000000023</v>
      </c>
      <c r="AC33" s="45">
        <f t="shared" si="18"/>
        <v>8.7301372675414851E-2</v>
      </c>
      <c r="AD33" s="45">
        <f t="shared" ca="1" si="19"/>
        <v>0</v>
      </c>
      <c r="AE33" s="45" t="str">
        <f t="shared" ca="1" si="20"/>
        <v>×</v>
      </c>
      <c r="AF33" s="45">
        <f t="shared" ca="1" si="21"/>
        <v>0</v>
      </c>
      <c r="AG33" s="45" t="str">
        <f t="shared" ca="1" si="22"/>
        <v>×</v>
      </c>
      <c r="AH33" s="1">
        <v>23</v>
      </c>
      <c r="AI33" s="32" t="str">
        <f t="shared" si="23"/>
        <v>40ASch10</v>
      </c>
      <c r="AJ33" s="43" t="s">
        <v>24</v>
      </c>
      <c r="AK33" s="32" t="s">
        <v>37</v>
      </c>
      <c r="AL33" s="32" t="s">
        <v>38</v>
      </c>
      <c r="AM33" s="32">
        <v>48.6</v>
      </c>
      <c r="AN33" s="32">
        <f t="shared" si="24"/>
        <v>43</v>
      </c>
      <c r="AO33" s="32">
        <v>2.8</v>
      </c>
      <c r="AP33" s="32">
        <f t="shared" si="25"/>
        <v>1.4522012041218821E-3</v>
      </c>
      <c r="AQ33" s="32">
        <f t="shared" ca="1" si="7"/>
        <v>0</v>
      </c>
      <c r="AR33" s="32" t="str">
        <f t="shared" ca="1" si="8"/>
        <v>×</v>
      </c>
      <c r="AS33" s="32">
        <f t="shared" ca="1" si="9"/>
        <v>0</v>
      </c>
      <c r="AT33" s="32" t="str">
        <f t="shared" ca="1" si="10"/>
        <v>×</v>
      </c>
      <c r="BG33">
        <v>-41</v>
      </c>
    </row>
    <row r="34" spans="1:59" ht="19.2" thickTop="1" thickBot="1">
      <c r="B34" s="193"/>
      <c r="C34" s="195"/>
      <c r="D34" s="172"/>
      <c r="E34" s="128"/>
      <c r="F34" s="195"/>
      <c r="G34" s="128"/>
      <c r="H34" s="195"/>
      <c r="I34" s="128"/>
      <c r="J34" s="195"/>
      <c r="K34" s="128"/>
      <c r="L34" s="195"/>
      <c r="M34" s="172"/>
      <c r="N34" s="128"/>
      <c r="O34" s="141">
        <f ca="1">Q23/L33</f>
        <v>0</v>
      </c>
      <c r="P34" s="141"/>
      <c r="Q34" s="142"/>
      <c r="R34" t="s">
        <v>99</v>
      </c>
      <c r="S34" s="126"/>
      <c r="U34" s="65">
        <v>24</v>
      </c>
      <c r="V34" s="44" t="str">
        <f>X34&amp;"_"&amp;W34</f>
        <v>50A_Sch20</v>
      </c>
      <c r="W34" s="44" t="s">
        <v>61</v>
      </c>
      <c r="X34" s="44" t="s">
        <v>39</v>
      </c>
      <c r="Y34" s="44" t="s">
        <v>40</v>
      </c>
      <c r="Z34" s="44">
        <v>60.5</v>
      </c>
      <c r="AA34" s="44">
        <v>54.1</v>
      </c>
      <c r="AB34" s="44">
        <f t="shared" si="17"/>
        <v>3.1999999999999993</v>
      </c>
      <c r="AC34" s="44">
        <f t="shared" si="18"/>
        <v>2.2987111986132857E-3</v>
      </c>
      <c r="AD34" s="44">
        <f t="shared" ca="1" si="19"/>
        <v>0</v>
      </c>
      <c r="AE34" s="44" t="str">
        <f t="shared" ca="1" si="20"/>
        <v>×</v>
      </c>
      <c r="AF34" s="44">
        <f t="shared" ca="1" si="21"/>
        <v>0</v>
      </c>
      <c r="AG34" s="44" t="str">
        <f t="shared" ca="1" si="22"/>
        <v>×</v>
      </c>
      <c r="AH34" s="1">
        <v>24</v>
      </c>
      <c r="AI34" s="32" t="str">
        <f t="shared" si="23"/>
        <v>50ASch10</v>
      </c>
      <c r="AJ34" s="43" t="s">
        <v>24</v>
      </c>
      <c r="AK34" s="32" t="s">
        <v>39</v>
      </c>
      <c r="AL34" s="32" t="s">
        <v>40</v>
      </c>
      <c r="AM34" s="32">
        <v>60.5</v>
      </c>
      <c r="AN34" s="32">
        <f t="shared" si="24"/>
        <v>54.9</v>
      </c>
      <c r="AO34" s="32">
        <v>2.8</v>
      </c>
      <c r="AP34" s="32">
        <f t="shared" si="25"/>
        <v>2.3671979184615426E-3</v>
      </c>
      <c r="AQ34" s="32">
        <f t="shared" ca="1" si="7"/>
        <v>0</v>
      </c>
      <c r="AR34" s="32" t="str">
        <f t="shared" ca="1" si="8"/>
        <v>×</v>
      </c>
      <c r="AS34" s="32">
        <f t="shared" ca="1" si="9"/>
        <v>0</v>
      </c>
      <c r="AT34" s="32" t="str">
        <f t="shared" ca="1" si="10"/>
        <v>×</v>
      </c>
      <c r="BG34">
        <v>-40</v>
      </c>
    </row>
    <row r="35" spans="1:59">
      <c r="U35" s="65">
        <v>25</v>
      </c>
      <c r="V35" s="32" t="str">
        <f>X35&amp;"_"&amp;W34</f>
        <v>65A_Sch20</v>
      </c>
      <c r="W35" s="32"/>
      <c r="X35" s="32" t="s">
        <v>41</v>
      </c>
      <c r="Y35" s="32" t="s">
        <v>42</v>
      </c>
      <c r="Z35" s="32">
        <v>76.3</v>
      </c>
      <c r="AA35" s="32">
        <v>67.3</v>
      </c>
      <c r="AB35" s="32">
        <f t="shared" si="17"/>
        <v>4.5</v>
      </c>
      <c r="AC35" s="32">
        <f t="shared" si="18"/>
        <v>3.5572960474944287E-3</v>
      </c>
      <c r="AD35" s="32">
        <f t="shared" ca="1" si="19"/>
        <v>0</v>
      </c>
      <c r="AE35" s="32" t="str">
        <f t="shared" ca="1" si="20"/>
        <v>×</v>
      </c>
      <c r="AF35" s="32">
        <f t="shared" ca="1" si="21"/>
        <v>0</v>
      </c>
      <c r="AG35" s="32" t="str">
        <f t="shared" ca="1" si="22"/>
        <v>×</v>
      </c>
      <c r="AH35" s="1">
        <v>25</v>
      </c>
      <c r="AI35" s="32" t="str">
        <f t="shared" si="23"/>
        <v>65ASch10</v>
      </c>
      <c r="AJ35" s="43" t="s">
        <v>24</v>
      </c>
      <c r="AK35" s="32" t="s">
        <v>41</v>
      </c>
      <c r="AL35" s="32" t="s">
        <v>42</v>
      </c>
      <c r="AM35" s="32">
        <v>76.3</v>
      </c>
      <c r="AN35" s="32">
        <f t="shared" si="24"/>
        <v>70.3</v>
      </c>
      <c r="AO35" s="32">
        <v>3</v>
      </c>
      <c r="AP35" s="32">
        <f t="shared" si="25"/>
        <v>3.8815084093448957E-3</v>
      </c>
      <c r="AQ35" s="32">
        <f t="shared" ca="1" si="7"/>
        <v>0</v>
      </c>
      <c r="AR35" s="32" t="str">
        <f t="shared" ca="1" si="8"/>
        <v>×</v>
      </c>
      <c r="AS35" s="32">
        <f t="shared" ca="1" si="9"/>
        <v>0</v>
      </c>
      <c r="AT35" s="32" t="str">
        <f t="shared" ca="1" si="10"/>
        <v>×</v>
      </c>
      <c r="BG35">
        <v>-39</v>
      </c>
    </row>
    <row r="36" spans="1:59" ht="18.600000000000001" thickBot="1">
      <c r="B36" s="33" t="s">
        <v>134</v>
      </c>
      <c r="U36" s="65">
        <v>26</v>
      </c>
      <c r="V36" s="32" t="str">
        <f>X36&amp;"_"&amp;W34</f>
        <v>80A_Sch20</v>
      </c>
      <c r="W36" s="32"/>
      <c r="X36" s="32" t="s">
        <v>43</v>
      </c>
      <c r="Y36" s="32" t="s">
        <v>44</v>
      </c>
      <c r="Z36" s="32">
        <v>89.1</v>
      </c>
      <c r="AA36" s="32">
        <v>80.099999999999994</v>
      </c>
      <c r="AB36" s="32">
        <f t="shared" si="17"/>
        <v>4.5</v>
      </c>
      <c r="AC36" s="32">
        <f t="shared" si="18"/>
        <v>5.0391224703396614E-3</v>
      </c>
      <c r="AD36" s="32">
        <f t="shared" ca="1" si="19"/>
        <v>0</v>
      </c>
      <c r="AE36" s="32" t="str">
        <f t="shared" ca="1" si="20"/>
        <v>×</v>
      </c>
      <c r="AF36" s="32">
        <f t="shared" ca="1" si="21"/>
        <v>0</v>
      </c>
      <c r="AG36" s="32" t="str">
        <f t="shared" ca="1" si="22"/>
        <v>×</v>
      </c>
      <c r="AH36" s="1">
        <v>26</v>
      </c>
      <c r="AI36" s="32" t="str">
        <f t="shared" si="23"/>
        <v>80ASch10</v>
      </c>
      <c r="AJ36" s="43" t="s">
        <v>24</v>
      </c>
      <c r="AK36" s="32" t="s">
        <v>43</v>
      </c>
      <c r="AL36" s="32" t="s">
        <v>44</v>
      </c>
      <c r="AM36" s="32">
        <v>89.1</v>
      </c>
      <c r="AN36" s="32">
        <f t="shared" si="24"/>
        <v>83.1</v>
      </c>
      <c r="AO36" s="32">
        <v>3</v>
      </c>
      <c r="AP36" s="32">
        <f t="shared" si="25"/>
        <v>5.4236534111390521E-3</v>
      </c>
      <c r="AQ36" s="32">
        <f t="shared" ca="1" si="7"/>
        <v>0</v>
      </c>
      <c r="AR36" s="32" t="str">
        <f t="shared" ca="1" si="8"/>
        <v>×</v>
      </c>
      <c r="AS36" s="32">
        <f t="shared" ca="1" si="9"/>
        <v>0</v>
      </c>
      <c r="AT36" s="32" t="str">
        <f t="shared" ca="1" si="10"/>
        <v>×</v>
      </c>
      <c r="BG36">
        <v>-38</v>
      </c>
    </row>
    <row r="37" spans="1:59">
      <c r="B37" s="196" t="s">
        <v>126</v>
      </c>
      <c r="C37" s="133" t="s">
        <v>127</v>
      </c>
      <c r="D37" s="137"/>
      <c r="E37" s="137"/>
      <c r="F37" s="133" t="s">
        <v>128</v>
      </c>
      <c r="G37" s="137"/>
      <c r="H37" s="133" t="s">
        <v>129</v>
      </c>
      <c r="I37" s="137"/>
      <c r="J37" s="133" t="s">
        <v>130</v>
      </c>
      <c r="K37" s="137"/>
      <c r="L37" s="133" t="s">
        <v>131</v>
      </c>
      <c r="M37" s="137"/>
      <c r="N37" s="137"/>
      <c r="O37" s="133" t="s">
        <v>132</v>
      </c>
      <c r="P37" s="137"/>
      <c r="Q37" s="134"/>
      <c r="U37" s="65">
        <v>27</v>
      </c>
      <c r="V37" s="32" t="str">
        <f>X37&amp;"_"&amp;W34</f>
        <v>100A_Sch20</v>
      </c>
      <c r="W37" s="32"/>
      <c r="X37" s="32" t="s">
        <v>47</v>
      </c>
      <c r="Y37" s="32" t="s">
        <v>48</v>
      </c>
      <c r="Z37" s="32">
        <v>114.3</v>
      </c>
      <c r="AA37" s="32">
        <v>104.5</v>
      </c>
      <c r="AB37" s="32">
        <f t="shared" si="17"/>
        <v>4.8999999999999986</v>
      </c>
      <c r="AC37" s="32">
        <f t="shared" si="18"/>
        <v>8.5767442938409835E-3</v>
      </c>
      <c r="AD37" s="32">
        <f t="shared" ca="1" si="19"/>
        <v>0</v>
      </c>
      <c r="AE37" s="32" t="str">
        <f t="shared" ca="1" si="20"/>
        <v>×</v>
      </c>
      <c r="AF37" s="32">
        <f t="shared" ca="1" si="21"/>
        <v>0</v>
      </c>
      <c r="AG37" s="32" t="str">
        <f t="shared" ca="1" si="22"/>
        <v>×</v>
      </c>
      <c r="AH37" s="1">
        <v>27</v>
      </c>
      <c r="AI37" s="32" t="str">
        <f t="shared" si="23"/>
        <v>90ASch10</v>
      </c>
      <c r="AJ37" s="43" t="s">
        <v>24</v>
      </c>
      <c r="AK37" s="32" t="s">
        <v>45</v>
      </c>
      <c r="AL37" s="32" t="s">
        <v>46</v>
      </c>
      <c r="AM37" s="32">
        <v>101.6</v>
      </c>
      <c r="AN37" s="32">
        <f t="shared" si="24"/>
        <v>95.6</v>
      </c>
      <c r="AO37" s="32">
        <v>3</v>
      </c>
      <c r="AP37" s="32">
        <f t="shared" si="25"/>
        <v>7.1780365586281009E-3</v>
      </c>
      <c r="AQ37" s="32">
        <f t="shared" ca="1" si="7"/>
        <v>0</v>
      </c>
      <c r="AR37" s="32" t="str">
        <f t="shared" ca="1" si="8"/>
        <v>×</v>
      </c>
      <c r="AS37" s="32">
        <f t="shared" ca="1" si="9"/>
        <v>0</v>
      </c>
      <c r="AT37" s="32" t="str">
        <f t="shared" ca="1" si="10"/>
        <v>×</v>
      </c>
      <c r="BG37">
        <v>-37</v>
      </c>
    </row>
    <row r="38" spans="1:59" ht="18.600000000000001" thickBot="1">
      <c r="B38" s="197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6"/>
      <c r="S38" s="99" t="s">
        <v>148</v>
      </c>
      <c r="U38" s="65">
        <v>28</v>
      </c>
      <c r="V38" s="32" t="str">
        <f>X38&amp;"_"&amp;W34</f>
        <v>125A_Sch20</v>
      </c>
      <c r="W38" s="32"/>
      <c r="X38" s="32" t="s">
        <v>49</v>
      </c>
      <c r="Y38" s="32" t="s">
        <v>50</v>
      </c>
      <c r="Z38" s="32">
        <v>139.80000000000001</v>
      </c>
      <c r="AA38" s="32">
        <v>129.6</v>
      </c>
      <c r="AB38" s="32">
        <f t="shared" si="17"/>
        <v>5.1000000000000085</v>
      </c>
      <c r="AC38" s="32">
        <f t="shared" si="18"/>
        <v>1.3191673216129683E-2</v>
      </c>
      <c r="AD38" s="32">
        <f t="shared" ca="1" si="19"/>
        <v>0</v>
      </c>
      <c r="AE38" s="32" t="str">
        <f t="shared" ca="1" si="20"/>
        <v>×</v>
      </c>
      <c r="AF38" s="32">
        <f t="shared" ca="1" si="21"/>
        <v>0</v>
      </c>
      <c r="AG38" s="32" t="str">
        <f t="shared" ca="1" si="22"/>
        <v>×</v>
      </c>
      <c r="AH38" s="1">
        <v>28</v>
      </c>
      <c r="AI38" s="32" t="str">
        <f t="shared" si="23"/>
        <v>100ASch10</v>
      </c>
      <c r="AJ38" s="43" t="s">
        <v>24</v>
      </c>
      <c r="AK38" s="32" t="s">
        <v>47</v>
      </c>
      <c r="AL38" s="32" t="s">
        <v>48</v>
      </c>
      <c r="AM38" s="32">
        <v>114.3</v>
      </c>
      <c r="AN38" s="32">
        <f t="shared" si="24"/>
        <v>108.3</v>
      </c>
      <c r="AO38" s="32">
        <v>3</v>
      </c>
      <c r="AP38" s="32">
        <f t="shared" si="25"/>
        <v>9.2118486646906965E-3</v>
      </c>
      <c r="AQ38" s="32">
        <f t="shared" ca="1" si="7"/>
        <v>0</v>
      </c>
      <c r="AR38" s="32" t="str">
        <f t="shared" ca="1" si="8"/>
        <v>×</v>
      </c>
      <c r="AS38" s="32">
        <f t="shared" ca="1" si="9"/>
        <v>0</v>
      </c>
      <c r="AT38" s="32" t="str">
        <f t="shared" ca="1" si="10"/>
        <v>×</v>
      </c>
      <c r="BG38">
        <v>-36</v>
      </c>
    </row>
    <row r="39" spans="1:59">
      <c r="B39" s="192">
        <v>7</v>
      </c>
      <c r="C39" s="194" t="str">
        <f>VLOOKUP(B39,AV12:BA29,2)</f>
        <v>12.7　( 1/2 )※</v>
      </c>
      <c r="D39" s="171"/>
      <c r="E39" s="127"/>
      <c r="F39" s="194">
        <f>VLOOKUP(B39,AV12:BA29,3)</f>
        <v>12.7</v>
      </c>
      <c r="G39" s="127"/>
      <c r="H39" s="194">
        <f>VLOOKUP(B39,AV12:BA29,4)</f>
        <v>11.1</v>
      </c>
      <c r="I39" s="127"/>
      <c r="J39" s="194">
        <f>VLOOKUP(B39,AV12:BA29,5)</f>
        <v>0.8</v>
      </c>
      <c r="K39" s="127"/>
      <c r="L39" s="194">
        <f>VLOOKUP(B39,AV12:BA29,6)</f>
        <v>9.6768907712199614E-5</v>
      </c>
      <c r="M39" s="171"/>
      <c r="N39" s="127"/>
      <c r="O39" s="180">
        <f ca="1">Q26/L39</f>
        <v>0</v>
      </c>
      <c r="P39" s="180"/>
      <c r="Q39" s="181"/>
      <c r="R39" t="s">
        <v>98</v>
      </c>
      <c r="S39" s="126" t="str">
        <f ca="1">IF(AND(O39&gt;=0.5,O39&lt;=1,O40&gt;=0.5,O40&lt;=1),"〇","×")</f>
        <v>×</v>
      </c>
      <c r="U39" s="65">
        <v>29</v>
      </c>
      <c r="V39" s="32" t="str">
        <f>X39&amp;"_"&amp;W34</f>
        <v>150A_Sch20</v>
      </c>
      <c r="W39" s="32"/>
      <c r="X39" s="32" t="s">
        <v>51</v>
      </c>
      <c r="Y39" s="32" t="s">
        <v>52</v>
      </c>
      <c r="Z39" s="32">
        <v>165.2</v>
      </c>
      <c r="AA39" s="32">
        <v>154.19999999999999</v>
      </c>
      <c r="AB39" s="32">
        <f t="shared" si="17"/>
        <v>5.5</v>
      </c>
      <c r="AC39" s="32">
        <f t="shared" si="18"/>
        <v>1.8674914785925704E-2</v>
      </c>
      <c r="AD39" s="32">
        <f t="shared" ca="1" si="19"/>
        <v>0</v>
      </c>
      <c r="AE39" s="32" t="str">
        <f t="shared" ca="1" si="20"/>
        <v>×</v>
      </c>
      <c r="AF39" s="32">
        <f t="shared" ca="1" si="21"/>
        <v>0</v>
      </c>
      <c r="AG39" s="32" t="str">
        <f t="shared" ca="1" si="22"/>
        <v>×</v>
      </c>
      <c r="AH39" s="1">
        <v>29</v>
      </c>
      <c r="AI39" s="32" t="str">
        <f t="shared" si="23"/>
        <v>125ASch10</v>
      </c>
      <c r="AJ39" s="43" t="s">
        <v>24</v>
      </c>
      <c r="AK39" s="32" t="s">
        <v>49</v>
      </c>
      <c r="AL39" s="32" t="s">
        <v>50</v>
      </c>
      <c r="AM39" s="32">
        <v>139.80000000000001</v>
      </c>
      <c r="AN39" s="32">
        <f t="shared" si="24"/>
        <v>133</v>
      </c>
      <c r="AO39" s="32">
        <v>3.4</v>
      </c>
      <c r="AP39" s="32">
        <f t="shared" si="25"/>
        <v>1.3892908112337465E-2</v>
      </c>
      <c r="AQ39" s="32">
        <f t="shared" ca="1" si="7"/>
        <v>0</v>
      </c>
      <c r="AR39" s="32" t="str">
        <f t="shared" ca="1" si="8"/>
        <v>×</v>
      </c>
      <c r="AS39" s="32">
        <f t="shared" ca="1" si="9"/>
        <v>0</v>
      </c>
      <c r="AT39" s="32" t="str">
        <f t="shared" ca="1" si="10"/>
        <v>×</v>
      </c>
      <c r="BG39">
        <v>-35</v>
      </c>
    </row>
    <row r="40" spans="1:59" ht="18.600000000000001" thickBot="1">
      <c r="B40" s="193"/>
      <c r="C40" s="195"/>
      <c r="D40" s="172"/>
      <c r="E40" s="128"/>
      <c r="F40" s="195"/>
      <c r="G40" s="128"/>
      <c r="H40" s="195"/>
      <c r="I40" s="128"/>
      <c r="J40" s="195"/>
      <c r="K40" s="128"/>
      <c r="L40" s="195"/>
      <c r="M40" s="172"/>
      <c r="N40" s="128"/>
      <c r="O40" s="182">
        <f ca="1">Q27/L39</f>
        <v>0</v>
      </c>
      <c r="P40" s="182"/>
      <c r="Q40" s="183"/>
      <c r="R40" t="s">
        <v>99</v>
      </c>
      <c r="S40" s="126"/>
      <c r="U40" s="65">
        <v>30</v>
      </c>
      <c r="V40" s="32" t="str">
        <f>X40&amp;"_"&amp;W34</f>
        <v>200A_Sch20</v>
      </c>
      <c r="W40" s="32"/>
      <c r="X40" s="32" t="s">
        <v>53</v>
      </c>
      <c r="Y40" s="32" t="s">
        <v>54</v>
      </c>
      <c r="Z40" s="32">
        <v>216.3</v>
      </c>
      <c r="AA40" s="32">
        <v>203.5</v>
      </c>
      <c r="AB40" s="32">
        <f t="shared" si="17"/>
        <v>6.4000000000000057</v>
      </c>
      <c r="AC40" s="32">
        <f t="shared" si="18"/>
        <v>3.2525105092155983E-2</v>
      </c>
      <c r="AD40" s="32">
        <f t="shared" ca="1" si="19"/>
        <v>0</v>
      </c>
      <c r="AE40" s="32" t="str">
        <f t="shared" ca="1" si="20"/>
        <v>×</v>
      </c>
      <c r="AF40" s="32">
        <f t="shared" ca="1" si="21"/>
        <v>0</v>
      </c>
      <c r="AG40" s="32" t="str">
        <f t="shared" ca="1" si="22"/>
        <v>×</v>
      </c>
      <c r="AH40" s="1">
        <v>30</v>
      </c>
      <c r="AI40" s="45" t="str">
        <f t="shared" si="23"/>
        <v>150ASch10</v>
      </c>
      <c r="AJ40" s="46" t="s">
        <v>24</v>
      </c>
      <c r="AK40" s="45" t="s">
        <v>51</v>
      </c>
      <c r="AL40" s="45" t="s">
        <v>52</v>
      </c>
      <c r="AM40" s="45">
        <v>165.2</v>
      </c>
      <c r="AN40" s="45">
        <f t="shared" si="24"/>
        <v>158.39999999999998</v>
      </c>
      <c r="AO40" s="45">
        <v>3.4</v>
      </c>
      <c r="AP40" s="45">
        <f t="shared" si="25"/>
        <v>1.9706079742613476E-2</v>
      </c>
      <c r="AQ40" s="76">
        <f t="shared" ca="1" si="7"/>
        <v>0</v>
      </c>
      <c r="AR40" s="76" t="str">
        <f t="shared" ca="1" si="8"/>
        <v>×</v>
      </c>
      <c r="AS40" s="76">
        <f t="shared" ca="1" si="9"/>
        <v>0</v>
      </c>
      <c r="AT40" s="32" t="str">
        <f t="shared" ca="1" si="10"/>
        <v>×</v>
      </c>
      <c r="BG40">
        <v>-34</v>
      </c>
    </row>
    <row r="41" spans="1:59" ht="18.600000000000001" thickTop="1">
      <c r="U41" s="65">
        <v>31</v>
      </c>
      <c r="V41" s="32" t="str">
        <f>X41&amp;"_"&amp;W34</f>
        <v>250A_Sch20</v>
      </c>
      <c r="W41" s="32"/>
      <c r="X41" s="32" t="s">
        <v>55</v>
      </c>
      <c r="Y41" s="32" t="s">
        <v>56</v>
      </c>
      <c r="Z41" s="32">
        <v>267.39999999999998</v>
      </c>
      <c r="AA41" s="32">
        <v>254.6</v>
      </c>
      <c r="AB41" s="32">
        <f t="shared" si="17"/>
        <v>6.3999999999999915</v>
      </c>
      <c r="AC41" s="32">
        <f t="shared" si="18"/>
        <v>5.0910420013292143E-2</v>
      </c>
      <c r="AD41" s="32">
        <f t="shared" ca="1" si="19"/>
        <v>0</v>
      </c>
      <c r="AE41" s="32" t="str">
        <f t="shared" ca="1" si="20"/>
        <v>×</v>
      </c>
      <c r="AF41" s="32">
        <f t="shared" ca="1" si="21"/>
        <v>0</v>
      </c>
      <c r="AG41" s="32" t="str">
        <f t="shared" ca="1" si="22"/>
        <v>×</v>
      </c>
      <c r="AH41" s="1">
        <v>31</v>
      </c>
      <c r="AI41" s="44" t="str">
        <f>AK41&amp;""&amp;$AJ$41</f>
        <v>6ASch20</v>
      </c>
      <c r="AJ41" s="40" t="s">
        <v>61</v>
      </c>
      <c r="AK41" s="44" t="s">
        <v>22</v>
      </c>
      <c r="AL41" s="44" t="s">
        <v>23</v>
      </c>
      <c r="AM41" s="44">
        <v>10.5</v>
      </c>
      <c r="AN41" s="44">
        <f>AM41-AO41*2</f>
        <v>7.5</v>
      </c>
      <c r="AO41" s="44">
        <v>1.5</v>
      </c>
      <c r="AP41" s="44">
        <f>(PI()*(AN41*10^-3)^2)/4</f>
        <v>4.4178646691106464E-5</v>
      </c>
      <c r="AQ41" s="77">
        <f t="shared" ca="1" si="7"/>
        <v>0</v>
      </c>
      <c r="AR41" s="77" t="str">
        <f t="shared" ca="1" si="8"/>
        <v>×</v>
      </c>
      <c r="AS41" s="77">
        <f t="shared" ca="1" si="9"/>
        <v>0</v>
      </c>
      <c r="AT41" s="32" t="str">
        <f t="shared" ca="1" si="10"/>
        <v>×</v>
      </c>
      <c r="BG41">
        <v>-33</v>
      </c>
    </row>
    <row r="42" spans="1:59">
      <c r="U42" s="65">
        <v>32</v>
      </c>
      <c r="V42" s="32" t="str">
        <f>X42&amp;"_"&amp;W34</f>
        <v>300A_Sch20</v>
      </c>
      <c r="W42" s="32"/>
      <c r="X42" s="32" t="s">
        <v>57</v>
      </c>
      <c r="Y42" s="32" t="s">
        <v>58</v>
      </c>
      <c r="Z42" s="32">
        <v>318.5</v>
      </c>
      <c r="AA42" s="32">
        <v>305.7</v>
      </c>
      <c r="AB42" s="32">
        <f t="shared" si="17"/>
        <v>6.4000000000000057</v>
      </c>
      <c r="AC42" s="32">
        <f t="shared" si="18"/>
        <v>7.3397414010918385E-2</v>
      </c>
      <c r="AD42" s="32">
        <f t="shared" ca="1" si="19"/>
        <v>0</v>
      </c>
      <c r="AE42" s="32" t="str">
        <f t="shared" ca="1" si="20"/>
        <v>×</v>
      </c>
      <c r="AF42" s="32">
        <f t="shared" ca="1" si="21"/>
        <v>0</v>
      </c>
      <c r="AG42" s="32" t="str">
        <f t="shared" ca="1" si="22"/>
        <v>×</v>
      </c>
      <c r="AH42" s="1">
        <v>32</v>
      </c>
      <c r="AI42" s="32" t="str">
        <f t="shared" ref="AI42:AI55" si="26">AK42&amp;""&amp;$AJ$41</f>
        <v>8ASch20</v>
      </c>
      <c r="AJ42" s="43" t="s">
        <v>61</v>
      </c>
      <c r="AK42" s="32" t="s">
        <v>25</v>
      </c>
      <c r="AL42" s="32" t="s">
        <v>26</v>
      </c>
      <c r="AM42" s="32">
        <v>13.8</v>
      </c>
      <c r="AN42" s="32">
        <f t="shared" si="24"/>
        <v>9.8000000000000007</v>
      </c>
      <c r="AO42" s="32">
        <v>2</v>
      </c>
      <c r="AP42" s="32">
        <f t="shared" ref="AP42:AP55" si="27">(PI()*(AN42*10^-3)^2)/4</f>
        <v>7.5429639612690949E-5</v>
      </c>
      <c r="AQ42" s="32">
        <f t="shared" ca="1" si="7"/>
        <v>0</v>
      </c>
      <c r="AR42" s="32" t="str">
        <f t="shared" ca="1" si="8"/>
        <v>×</v>
      </c>
      <c r="AS42" s="32">
        <f t="shared" ca="1" si="9"/>
        <v>0</v>
      </c>
      <c r="AT42" s="32" t="str">
        <f t="shared" ca="1" si="10"/>
        <v>×</v>
      </c>
      <c r="BG42">
        <v>-32</v>
      </c>
    </row>
    <row r="43" spans="1:59">
      <c r="U43" s="65">
        <v>33</v>
      </c>
      <c r="V43" s="32" t="str">
        <f>X43&amp;"_"&amp;W34</f>
        <v>350A_Sch20</v>
      </c>
      <c r="W43" s="32"/>
      <c r="X43" s="32" t="s">
        <v>59</v>
      </c>
      <c r="Y43" s="32" t="s">
        <v>60</v>
      </c>
      <c r="Z43" s="32">
        <v>355.6</v>
      </c>
      <c r="AA43" s="32">
        <v>339.8</v>
      </c>
      <c r="AB43" s="32">
        <f t="shared" si="17"/>
        <v>7.9000000000000057</v>
      </c>
      <c r="AC43" s="32">
        <f t="shared" si="18"/>
        <v>9.068524495444949E-2</v>
      </c>
      <c r="AD43" s="32">
        <f t="shared" ca="1" si="19"/>
        <v>0</v>
      </c>
      <c r="AE43" s="32" t="str">
        <f t="shared" ca="1" si="20"/>
        <v>×</v>
      </c>
      <c r="AF43" s="32">
        <f t="shared" ca="1" si="21"/>
        <v>0</v>
      </c>
      <c r="AG43" s="32" t="str">
        <f t="shared" ca="1" si="22"/>
        <v>×</v>
      </c>
      <c r="AH43" s="1">
        <v>33</v>
      </c>
      <c r="AI43" s="32" t="str">
        <f t="shared" si="26"/>
        <v>10ASch20</v>
      </c>
      <c r="AJ43" s="43" t="s">
        <v>61</v>
      </c>
      <c r="AK43" s="32" t="s">
        <v>27</v>
      </c>
      <c r="AL43" s="32" t="s">
        <v>28</v>
      </c>
      <c r="AM43" s="32">
        <v>17.3</v>
      </c>
      <c r="AN43" s="32">
        <f t="shared" si="24"/>
        <v>13.3</v>
      </c>
      <c r="AO43" s="32">
        <v>2</v>
      </c>
      <c r="AP43" s="32">
        <f t="shared" si="27"/>
        <v>1.3892908112337463E-4</v>
      </c>
      <c r="AQ43" s="32">
        <f t="shared" ca="1" si="7"/>
        <v>0</v>
      </c>
      <c r="AR43" s="32" t="str">
        <f t="shared" ca="1" si="8"/>
        <v>×</v>
      </c>
      <c r="AS43" s="32">
        <f t="shared" ca="1" si="9"/>
        <v>0</v>
      </c>
      <c r="AT43" s="32" t="str">
        <f t="shared" ca="1" si="10"/>
        <v>×</v>
      </c>
      <c r="BG43">
        <v>-31</v>
      </c>
    </row>
    <row r="44" spans="1:59">
      <c r="AH44" s="1">
        <v>34</v>
      </c>
      <c r="AI44" s="32" t="str">
        <f t="shared" si="26"/>
        <v>15ASch20</v>
      </c>
      <c r="AJ44" s="43" t="s">
        <v>61</v>
      </c>
      <c r="AK44" s="32" t="s">
        <v>29</v>
      </c>
      <c r="AL44" s="32" t="s">
        <v>30</v>
      </c>
      <c r="AM44" s="32">
        <v>21.7</v>
      </c>
      <c r="AN44" s="32">
        <f t="shared" si="24"/>
        <v>16.7</v>
      </c>
      <c r="AO44" s="32">
        <v>2.5</v>
      </c>
      <c r="AP44" s="32">
        <f t="shared" si="27"/>
        <v>2.1903969378991435E-4</v>
      </c>
      <c r="AQ44" s="32">
        <f t="shared" ca="1" si="7"/>
        <v>0</v>
      </c>
      <c r="AR44" s="32" t="str">
        <f t="shared" ca="1" si="8"/>
        <v>×</v>
      </c>
      <c r="AS44" s="32">
        <f t="shared" ca="1" si="9"/>
        <v>0</v>
      </c>
      <c r="AT44" s="32" t="str">
        <f t="shared" ca="1" si="10"/>
        <v>×</v>
      </c>
      <c r="BG44">
        <v>-30</v>
      </c>
    </row>
    <row r="45" spans="1:59" ht="18.600000000000001" thickBot="1">
      <c r="B45" s="33" t="s">
        <v>133</v>
      </c>
      <c r="AH45" s="1">
        <v>35</v>
      </c>
      <c r="AI45" s="32" t="str">
        <f t="shared" si="26"/>
        <v>20ASch20</v>
      </c>
      <c r="AJ45" s="43" t="s">
        <v>61</v>
      </c>
      <c r="AK45" s="32" t="s">
        <v>31</v>
      </c>
      <c r="AL45" s="32" t="s">
        <v>32</v>
      </c>
      <c r="AM45" s="32">
        <v>27.2</v>
      </c>
      <c r="AN45" s="32">
        <f t="shared" si="24"/>
        <v>22.2</v>
      </c>
      <c r="AO45" s="32">
        <v>2.5</v>
      </c>
      <c r="AP45" s="32">
        <f t="shared" si="27"/>
        <v>3.8707563084879846E-4</v>
      </c>
      <c r="AQ45" s="32">
        <f t="shared" ca="1" si="7"/>
        <v>0</v>
      </c>
      <c r="AR45" s="32" t="str">
        <f t="shared" ca="1" si="8"/>
        <v>×</v>
      </c>
      <c r="AS45" s="32">
        <f t="shared" ca="1" si="9"/>
        <v>0</v>
      </c>
      <c r="AT45" s="32" t="str">
        <f t="shared" ca="1" si="10"/>
        <v>×</v>
      </c>
      <c r="BG45">
        <v>-29</v>
      </c>
    </row>
    <row r="46" spans="1:59">
      <c r="A46" s="86"/>
      <c r="B46" s="127"/>
      <c r="C46" s="137" t="s">
        <v>135</v>
      </c>
      <c r="D46" s="137"/>
      <c r="E46" s="137"/>
      <c r="F46" s="137"/>
      <c r="G46" s="133" t="s">
        <v>128</v>
      </c>
      <c r="H46" s="137"/>
      <c r="I46" s="133" t="s">
        <v>129</v>
      </c>
      <c r="J46" s="137"/>
      <c r="K46" s="133" t="s">
        <v>130</v>
      </c>
      <c r="L46" s="137"/>
      <c r="M46" s="133" t="s">
        <v>138</v>
      </c>
      <c r="N46" s="137"/>
      <c r="O46" s="137"/>
      <c r="P46" s="133" t="s">
        <v>132</v>
      </c>
      <c r="Q46" s="134"/>
      <c r="AH46" s="1">
        <v>36</v>
      </c>
      <c r="AI46" s="32" t="str">
        <f t="shared" si="26"/>
        <v>25ASch20</v>
      </c>
      <c r="AJ46" s="43" t="s">
        <v>61</v>
      </c>
      <c r="AK46" s="32" t="s">
        <v>33</v>
      </c>
      <c r="AL46" s="32" t="s">
        <v>34</v>
      </c>
      <c r="AM46" s="32">
        <v>34</v>
      </c>
      <c r="AN46" s="32">
        <f t="shared" si="24"/>
        <v>28</v>
      </c>
      <c r="AO46" s="32">
        <v>3</v>
      </c>
      <c r="AP46" s="32">
        <f t="shared" si="27"/>
        <v>6.1575216010359955E-4</v>
      </c>
      <c r="AQ46" s="32">
        <f t="shared" ca="1" si="7"/>
        <v>0</v>
      </c>
      <c r="AR46" s="32" t="str">
        <f t="shared" ca="1" si="8"/>
        <v>×</v>
      </c>
      <c r="AS46" s="32">
        <f t="shared" ca="1" si="9"/>
        <v>0</v>
      </c>
      <c r="AT46" s="32" t="str">
        <f t="shared" ca="1" si="10"/>
        <v>×</v>
      </c>
      <c r="BG46">
        <v>-28</v>
      </c>
    </row>
    <row r="47" spans="1:59" ht="18.600000000000001" thickBot="1">
      <c r="A47" s="86"/>
      <c r="B47" s="128"/>
      <c r="C47" s="135" t="s">
        <v>136</v>
      </c>
      <c r="D47" s="135"/>
      <c r="E47" s="135" t="s">
        <v>137</v>
      </c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6"/>
      <c r="S47" s="99" t="s">
        <v>148</v>
      </c>
      <c r="AH47" s="1">
        <v>37</v>
      </c>
      <c r="AI47" s="32" t="str">
        <f t="shared" si="26"/>
        <v>32ASch20</v>
      </c>
      <c r="AJ47" s="43" t="s">
        <v>61</v>
      </c>
      <c r="AK47" s="32" t="s">
        <v>35</v>
      </c>
      <c r="AL47" s="32" t="s">
        <v>36</v>
      </c>
      <c r="AM47" s="32">
        <v>42.7</v>
      </c>
      <c r="AN47" s="32">
        <f t="shared" si="24"/>
        <v>36.700000000000003</v>
      </c>
      <c r="AO47" s="32">
        <v>3</v>
      </c>
      <c r="AP47" s="32">
        <f t="shared" si="27"/>
        <v>1.0578449322983894E-3</v>
      </c>
      <c r="AQ47" s="32">
        <f t="shared" ca="1" si="7"/>
        <v>0</v>
      </c>
      <c r="AR47" s="32" t="str">
        <f t="shared" ca="1" si="8"/>
        <v>×</v>
      </c>
      <c r="AS47" s="32">
        <f t="shared" ca="1" si="9"/>
        <v>0</v>
      </c>
      <c r="AT47" s="32" t="str">
        <f t="shared" ca="1" si="10"/>
        <v>×</v>
      </c>
      <c r="BG47">
        <v>-27</v>
      </c>
    </row>
    <row r="48" spans="1:59">
      <c r="A48" s="175"/>
      <c r="B48" s="129">
        <v>5</v>
      </c>
      <c r="C48" s="176" t="str">
        <f>VLOOKUP(B48,AH11:AP70,4)</f>
        <v>20A</v>
      </c>
      <c r="D48" s="177"/>
      <c r="E48" s="138" t="str">
        <f>VLOOKUP(B48,AH11:AP70,5)</f>
        <v>3/4</v>
      </c>
      <c r="F48" s="138"/>
      <c r="G48" s="138">
        <f>VLOOKUP(B48,AH11:AP70,6)</f>
        <v>27.2</v>
      </c>
      <c r="H48" s="138"/>
      <c r="I48" s="138">
        <f>VLOOKUP(B48,AH11:AP70,7)</f>
        <v>23.9</v>
      </c>
      <c r="J48" s="138"/>
      <c r="K48" s="138">
        <f>VLOOKUP(B48,AH11:AP70,8)</f>
        <v>1.65</v>
      </c>
      <c r="L48" s="138"/>
      <c r="M48" s="138">
        <f>VLOOKUP(B48,AH11:AP70,9)</f>
        <v>4.486272849142563E-4</v>
      </c>
      <c r="N48" s="138"/>
      <c r="O48" s="138"/>
      <c r="P48" s="139">
        <f ca="1">Q22/M48</f>
        <v>0</v>
      </c>
      <c r="Q48" s="140"/>
      <c r="R48" t="s">
        <v>98</v>
      </c>
      <c r="S48" s="126" t="str">
        <f ca="1">IF(AND(P48&gt;=8,P48&lt;=12,P49&gt;=8,P49&lt;=12),"〇","×")</f>
        <v>×</v>
      </c>
      <c r="AH48" s="1">
        <v>38</v>
      </c>
      <c r="AI48" s="32" t="str">
        <f t="shared" si="26"/>
        <v>40ASch20</v>
      </c>
      <c r="AJ48" s="43" t="s">
        <v>61</v>
      </c>
      <c r="AK48" s="32" t="s">
        <v>37</v>
      </c>
      <c r="AL48" s="32" t="s">
        <v>38</v>
      </c>
      <c r="AM48" s="32">
        <v>48.6</v>
      </c>
      <c r="AN48" s="32">
        <f t="shared" si="24"/>
        <v>42.6</v>
      </c>
      <c r="AO48" s="32">
        <v>3</v>
      </c>
      <c r="AP48" s="32">
        <f t="shared" si="27"/>
        <v>1.4253091710071531E-3</v>
      </c>
      <c r="AQ48" s="32">
        <f t="shared" ca="1" si="7"/>
        <v>0</v>
      </c>
      <c r="AR48" s="32" t="str">
        <f t="shared" ca="1" si="8"/>
        <v>×</v>
      </c>
      <c r="AS48" s="32">
        <f t="shared" ca="1" si="9"/>
        <v>0</v>
      </c>
      <c r="AT48" s="32" t="str">
        <f t="shared" ca="1" si="10"/>
        <v>×</v>
      </c>
      <c r="BG48">
        <v>-26</v>
      </c>
    </row>
    <row r="49" spans="1:59" ht="18.600000000000001" thickBot="1">
      <c r="A49" s="175"/>
      <c r="B49" s="130"/>
      <c r="C49" s="178" t="str">
        <f>VLOOKUP(B48,AH11:AP70,3)</f>
        <v>sch5</v>
      </c>
      <c r="D49" s="179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41">
        <f ca="1">Q23/M48</f>
        <v>0</v>
      </c>
      <c r="Q49" s="142"/>
      <c r="R49" t="s">
        <v>99</v>
      </c>
      <c r="S49" s="126"/>
      <c r="AH49" s="1">
        <v>39</v>
      </c>
      <c r="AI49" s="32" t="str">
        <f t="shared" si="26"/>
        <v>50ASch20</v>
      </c>
      <c r="AJ49" s="43" t="s">
        <v>61</v>
      </c>
      <c r="AK49" s="32" t="s">
        <v>39</v>
      </c>
      <c r="AL49" s="32" t="s">
        <v>40</v>
      </c>
      <c r="AM49" s="32">
        <v>60.5</v>
      </c>
      <c r="AN49" s="32">
        <f t="shared" si="24"/>
        <v>53.5</v>
      </c>
      <c r="AO49" s="32">
        <v>3.5</v>
      </c>
      <c r="AP49" s="32">
        <f t="shared" si="27"/>
        <v>2.2480058931843463E-3</v>
      </c>
      <c r="AQ49" s="32">
        <f t="shared" ca="1" si="7"/>
        <v>0</v>
      </c>
      <c r="AR49" s="32" t="str">
        <f t="shared" ca="1" si="8"/>
        <v>×</v>
      </c>
      <c r="AS49" s="32">
        <f t="shared" ca="1" si="9"/>
        <v>0</v>
      </c>
      <c r="AT49" s="32" t="str">
        <f t="shared" ca="1" si="10"/>
        <v>×</v>
      </c>
      <c r="BG49">
        <v>-25</v>
      </c>
    </row>
    <row r="50" spans="1:59">
      <c r="A50" s="48"/>
      <c r="AH50" s="1">
        <v>40</v>
      </c>
      <c r="AI50" s="32" t="str">
        <f t="shared" si="26"/>
        <v>65ASch20</v>
      </c>
      <c r="AJ50" s="43" t="s">
        <v>61</v>
      </c>
      <c r="AK50" s="32" t="s">
        <v>41</v>
      </c>
      <c r="AL50" s="32" t="s">
        <v>42</v>
      </c>
      <c r="AM50" s="32">
        <v>76.3</v>
      </c>
      <c r="AN50" s="32">
        <f t="shared" si="24"/>
        <v>69.3</v>
      </c>
      <c r="AO50" s="32">
        <v>3.5</v>
      </c>
      <c r="AP50" s="32">
        <f t="shared" si="27"/>
        <v>3.7718668257346118E-3</v>
      </c>
      <c r="AQ50" s="32">
        <f t="shared" ca="1" si="7"/>
        <v>0</v>
      </c>
      <c r="AR50" s="32" t="str">
        <f t="shared" ca="1" si="8"/>
        <v>×</v>
      </c>
      <c r="AS50" s="32">
        <f t="shared" ca="1" si="9"/>
        <v>0</v>
      </c>
      <c r="AT50" s="32" t="str">
        <f t="shared" ca="1" si="10"/>
        <v>×</v>
      </c>
      <c r="BG50">
        <v>-24</v>
      </c>
    </row>
    <row r="51" spans="1:59" ht="18.600000000000001" thickBot="1">
      <c r="A51" s="48"/>
      <c r="B51" s="33" t="s">
        <v>133</v>
      </c>
      <c r="AH51" s="1">
        <v>41</v>
      </c>
      <c r="AI51" s="32" t="str">
        <f t="shared" si="26"/>
        <v>80ASch20</v>
      </c>
      <c r="AJ51" s="43" t="s">
        <v>61</v>
      </c>
      <c r="AK51" s="32" t="s">
        <v>43</v>
      </c>
      <c r="AL51" s="32" t="s">
        <v>44</v>
      </c>
      <c r="AM51" s="32">
        <v>89.1</v>
      </c>
      <c r="AN51" s="32">
        <f t="shared" si="24"/>
        <v>81.099999999999994</v>
      </c>
      <c r="AO51" s="32">
        <v>4</v>
      </c>
      <c r="AP51" s="32">
        <f t="shared" si="27"/>
        <v>5.1657286542793291E-3</v>
      </c>
      <c r="AQ51" s="32">
        <f t="shared" ca="1" si="7"/>
        <v>0</v>
      </c>
      <c r="AR51" s="32" t="str">
        <f t="shared" ca="1" si="8"/>
        <v>×</v>
      </c>
      <c r="AS51" s="32">
        <f t="shared" ca="1" si="9"/>
        <v>0</v>
      </c>
      <c r="AT51" s="32" t="str">
        <f t="shared" ca="1" si="10"/>
        <v>×</v>
      </c>
      <c r="BG51">
        <v>-23</v>
      </c>
    </row>
    <row r="52" spans="1:59">
      <c r="A52" s="87"/>
      <c r="B52" s="127"/>
      <c r="C52" s="137" t="s">
        <v>135</v>
      </c>
      <c r="D52" s="137"/>
      <c r="E52" s="137"/>
      <c r="F52" s="137"/>
      <c r="G52" s="133" t="s">
        <v>128</v>
      </c>
      <c r="H52" s="137"/>
      <c r="I52" s="133" t="s">
        <v>129</v>
      </c>
      <c r="J52" s="137"/>
      <c r="K52" s="133" t="s">
        <v>130</v>
      </c>
      <c r="L52" s="137"/>
      <c r="M52" s="133" t="s">
        <v>138</v>
      </c>
      <c r="N52" s="137"/>
      <c r="O52" s="137"/>
      <c r="P52" s="133" t="s">
        <v>142</v>
      </c>
      <c r="Q52" s="134"/>
      <c r="AH52" s="1">
        <v>42</v>
      </c>
      <c r="AI52" s="32" t="str">
        <f t="shared" si="26"/>
        <v>90ASch20</v>
      </c>
      <c r="AJ52" s="43" t="s">
        <v>61</v>
      </c>
      <c r="AK52" s="32" t="s">
        <v>45</v>
      </c>
      <c r="AL52" s="32" t="s">
        <v>46</v>
      </c>
      <c r="AM52" s="32">
        <v>101.6</v>
      </c>
      <c r="AN52" s="32">
        <f t="shared" si="24"/>
        <v>93.6</v>
      </c>
      <c r="AO52" s="32">
        <v>4</v>
      </c>
      <c r="AP52" s="32">
        <f t="shared" si="27"/>
        <v>6.8808418935985081E-3</v>
      </c>
      <c r="AQ52" s="32">
        <f t="shared" ca="1" si="7"/>
        <v>0</v>
      </c>
      <c r="AR52" s="32" t="str">
        <f t="shared" ca="1" si="8"/>
        <v>×</v>
      </c>
      <c r="AS52" s="32">
        <f t="shared" ca="1" si="9"/>
        <v>0</v>
      </c>
      <c r="AT52" s="32" t="str">
        <f t="shared" ca="1" si="10"/>
        <v>×</v>
      </c>
      <c r="BG52">
        <v>-22</v>
      </c>
    </row>
    <row r="53" spans="1:59" ht="18.600000000000001" thickBot="1">
      <c r="A53" s="87"/>
      <c r="B53" s="128"/>
      <c r="C53" s="135" t="s">
        <v>136</v>
      </c>
      <c r="D53" s="135"/>
      <c r="E53" s="135" t="s">
        <v>137</v>
      </c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6"/>
      <c r="S53" s="99" t="s">
        <v>148</v>
      </c>
      <c r="AH53" s="1">
        <v>43</v>
      </c>
      <c r="AI53" s="32" t="str">
        <f t="shared" si="26"/>
        <v>100ASch20</v>
      </c>
      <c r="AJ53" s="43" t="s">
        <v>61</v>
      </c>
      <c r="AK53" s="32" t="s">
        <v>47</v>
      </c>
      <c r="AL53" s="32" t="s">
        <v>48</v>
      </c>
      <c r="AM53" s="32">
        <v>114.3</v>
      </c>
      <c r="AN53" s="32">
        <f t="shared" si="24"/>
        <v>106.3</v>
      </c>
      <c r="AO53" s="32">
        <v>4</v>
      </c>
      <c r="AP53" s="32">
        <f t="shared" si="27"/>
        <v>8.8747557729605131E-3</v>
      </c>
      <c r="AQ53" s="32">
        <f t="shared" ca="1" si="7"/>
        <v>0</v>
      </c>
      <c r="AR53" s="32" t="str">
        <f t="shared" ca="1" si="8"/>
        <v>×</v>
      </c>
      <c r="AS53" s="32">
        <f t="shared" ca="1" si="9"/>
        <v>0</v>
      </c>
      <c r="AT53" s="32" t="str">
        <f t="shared" ca="1" si="10"/>
        <v>×</v>
      </c>
      <c r="BG53">
        <v>-21</v>
      </c>
    </row>
    <row r="54" spans="1:59">
      <c r="A54" s="175"/>
      <c r="B54" s="129">
        <v>2</v>
      </c>
      <c r="C54" s="176" t="str">
        <f>VLOOKUP(B54,AH11:AP70,4)</f>
        <v>8A</v>
      </c>
      <c r="D54" s="177"/>
      <c r="E54" s="138" t="str">
        <f>VLOOKUP(B54,AH11:AP70,5)</f>
        <v>1/4</v>
      </c>
      <c r="F54" s="138"/>
      <c r="G54" s="138">
        <f>VLOOKUP(B54,AH11:AP70,6)</f>
        <v>13.8</v>
      </c>
      <c r="H54" s="138"/>
      <c r="I54" s="138">
        <f>VLOOKUP(B54,AH11:AP70,7)</f>
        <v>11.4</v>
      </c>
      <c r="J54" s="138"/>
      <c r="K54" s="138">
        <f>VLOOKUP(B54,AH11:AP70,8)</f>
        <v>1.2</v>
      </c>
      <c r="L54" s="138"/>
      <c r="M54" s="138">
        <f>VLOOKUP(B54,AH11:AP70,9)</f>
        <v>1.0207034531513238E-4</v>
      </c>
      <c r="N54" s="138"/>
      <c r="O54" s="138"/>
      <c r="P54" s="180">
        <f ca="1">Q26/M54</f>
        <v>0</v>
      </c>
      <c r="Q54" s="181"/>
      <c r="R54" t="s">
        <v>98</v>
      </c>
      <c r="S54" s="126" t="str">
        <f ca="1">IF(AND(P54&gt;=0.5,P54&lt;=1,P55&gt;=0.5,P55&lt;=1),"〇","×")</f>
        <v>×</v>
      </c>
      <c r="AH54" s="1">
        <v>44</v>
      </c>
      <c r="AI54" s="32" t="str">
        <f t="shared" si="26"/>
        <v>125ASch20</v>
      </c>
      <c r="AJ54" s="43" t="s">
        <v>61</v>
      </c>
      <c r="AK54" s="32" t="s">
        <v>49</v>
      </c>
      <c r="AL54" s="32" t="s">
        <v>50</v>
      </c>
      <c r="AM54" s="32">
        <v>139.80000000000001</v>
      </c>
      <c r="AN54" s="32">
        <f t="shared" si="24"/>
        <v>129.80000000000001</v>
      </c>
      <c r="AO54" s="32">
        <v>5</v>
      </c>
      <c r="AP54" s="32">
        <f t="shared" si="27"/>
        <v>1.3232419672846751E-2</v>
      </c>
      <c r="AQ54" s="32">
        <f t="shared" ca="1" si="7"/>
        <v>0</v>
      </c>
      <c r="AR54" s="32" t="str">
        <f t="shared" ca="1" si="8"/>
        <v>×</v>
      </c>
      <c r="AS54" s="32">
        <f t="shared" ca="1" si="9"/>
        <v>0</v>
      </c>
      <c r="AT54" s="32" t="str">
        <f t="shared" ca="1" si="10"/>
        <v>×</v>
      </c>
      <c r="BG54">
        <v>-20</v>
      </c>
    </row>
    <row r="55" spans="1:59" ht="18.600000000000001" thickBot="1">
      <c r="A55" s="175"/>
      <c r="B55" s="130"/>
      <c r="C55" s="178" t="str">
        <f>VLOOKUP(B54,AH11:AP70,3)</f>
        <v>sch5</v>
      </c>
      <c r="D55" s="179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82">
        <f ca="1">Q27/M54</f>
        <v>0</v>
      </c>
      <c r="Q55" s="183"/>
      <c r="R55" t="s">
        <v>99</v>
      </c>
      <c r="S55" s="126"/>
      <c r="AH55" s="1">
        <v>45</v>
      </c>
      <c r="AI55" s="45" t="str">
        <f t="shared" si="26"/>
        <v>150ASch20</v>
      </c>
      <c r="AJ55" s="46" t="s">
        <v>61</v>
      </c>
      <c r="AK55" s="45" t="s">
        <v>51</v>
      </c>
      <c r="AL55" s="45" t="s">
        <v>52</v>
      </c>
      <c r="AM55" s="45">
        <v>165.2</v>
      </c>
      <c r="AN55" s="45">
        <f t="shared" si="24"/>
        <v>155.19999999999999</v>
      </c>
      <c r="AO55" s="45">
        <v>5</v>
      </c>
      <c r="AP55" s="45">
        <f t="shared" si="27"/>
        <v>1.8917916977680874E-2</v>
      </c>
      <c r="AQ55" s="45">
        <f t="shared" ca="1" si="7"/>
        <v>0</v>
      </c>
      <c r="AR55" s="45" t="str">
        <f t="shared" ca="1" si="8"/>
        <v>×</v>
      </c>
      <c r="AS55" s="76">
        <f t="shared" ca="1" si="9"/>
        <v>0</v>
      </c>
      <c r="AT55" s="32" t="str">
        <f t="shared" ca="1" si="10"/>
        <v>×</v>
      </c>
      <c r="BG55">
        <v>-19</v>
      </c>
    </row>
    <row r="56" spans="1:59" ht="18.600000000000001" thickTop="1">
      <c r="AH56" s="1">
        <v>46</v>
      </c>
      <c r="AI56" s="44" t="str">
        <f>AK56&amp;""&amp;$AJ$56</f>
        <v>6ASch40</v>
      </c>
      <c r="AJ56" s="40" t="s">
        <v>140</v>
      </c>
      <c r="AK56" s="44" t="s">
        <v>22</v>
      </c>
      <c r="AL56" s="44" t="s">
        <v>23</v>
      </c>
      <c r="AM56" s="44">
        <v>10.5</v>
      </c>
      <c r="AN56" s="44">
        <f>AM56-AO56*2</f>
        <v>7.1</v>
      </c>
      <c r="AO56" s="44">
        <v>1.7</v>
      </c>
      <c r="AP56" s="44">
        <f>(PI()*(AN56*10^-3)^2)/4</f>
        <v>3.9591921416865361E-5</v>
      </c>
      <c r="AQ56" s="44">
        <f t="shared" ca="1" si="7"/>
        <v>0</v>
      </c>
      <c r="AR56" s="44" t="str">
        <f t="shared" ca="1" si="8"/>
        <v>×</v>
      </c>
      <c r="AS56" s="77">
        <f t="shared" ca="1" si="9"/>
        <v>0</v>
      </c>
      <c r="AT56" s="32" t="str">
        <f t="shared" ca="1" si="10"/>
        <v>×</v>
      </c>
      <c r="BG56">
        <v>-18</v>
      </c>
    </row>
    <row r="57" spans="1:59">
      <c r="AH57" s="1">
        <v>47</v>
      </c>
      <c r="AI57" s="32" t="str">
        <f t="shared" ref="AI57:AI70" si="28">AK57&amp;""&amp;$AJ$56</f>
        <v>8ASch40</v>
      </c>
      <c r="AJ57" s="43" t="s">
        <v>140</v>
      </c>
      <c r="AK57" s="32" t="s">
        <v>25</v>
      </c>
      <c r="AL57" s="32" t="s">
        <v>26</v>
      </c>
      <c r="AM57" s="32">
        <v>13.8</v>
      </c>
      <c r="AN57" s="32">
        <f t="shared" ref="AN57:AN70" si="29">AM57-AO57*2</f>
        <v>9.4</v>
      </c>
      <c r="AO57" s="32">
        <v>2.2000000000000002</v>
      </c>
      <c r="AP57" s="32">
        <f t="shared" ref="AP57:AP70" si="30">(PI()*(AN57*10^-3)^2)/4</f>
        <v>6.9397781717798525E-5</v>
      </c>
      <c r="AQ57" s="32">
        <f t="shared" ca="1" si="7"/>
        <v>0</v>
      </c>
      <c r="AR57" s="32" t="str">
        <f t="shared" ca="1" si="8"/>
        <v>×</v>
      </c>
      <c r="AS57" s="32">
        <f t="shared" ca="1" si="9"/>
        <v>0</v>
      </c>
      <c r="AT57" s="32" t="str">
        <f t="shared" ca="1" si="10"/>
        <v>×</v>
      </c>
      <c r="BG57">
        <v>-17</v>
      </c>
    </row>
    <row r="58" spans="1:59">
      <c r="AH58" s="1">
        <v>48</v>
      </c>
      <c r="AI58" s="32" t="str">
        <f t="shared" si="28"/>
        <v>10ASch40</v>
      </c>
      <c r="AJ58" s="43" t="s">
        <v>140</v>
      </c>
      <c r="AK58" s="32" t="s">
        <v>27</v>
      </c>
      <c r="AL58" s="32" t="s">
        <v>28</v>
      </c>
      <c r="AM58" s="32">
        <v>17.3</v>
      </c>
      <c r="AN58" s="32">
        <f t="shared" si="29"/>
        <v>12.700000000000001</v>
      </c>
      <c r="AO58" s="32">
        <v>2.2999999999999998</v>
      </c>
      <c r="AP58" s="32">
        <f t="shared" si="30"/>
        <v>1.2667686977437445E-4</v>
      </c>
      <c r="AQ58" s="32">
        <f t="shared" ca="1" si="7"/>
        <v>0</v>
      </c>
      <c r="AR58" s="32" t="str">
        <f t="shared" ca="1" si="8"/>
        <v>×</v>
      </c>
      <c r="AS58" s="32">
        <f t="shared" ca="1" si="9"/>
        <v>0</v>
      </c>
      <c r="AT58" s="32" t="str">
        <f t="shared" ca="1" si="10"/>
        <v>×</v>
      </c>
      <c r="BG58">
        <v>-16</v>
      </c>
    </row>
    <row r="59" spans="1:59">
      <c r="AH59" s="1">
        <v>49</v>
      </c>
      <c r="AI59" s="32" t="str">
        <f t="shared" si="28"/>
        <v>15ASch40</v>
      </c>
      <c r="AJ59" s="43" t="s">
        <v>140</v>
      </c>
      <c r="AK59" s="32" t="s">
        <v>29</v>
      </c>
      <c r="AL59" s="32" t="s">
        <v>30</v>
      </c>
      <c r="AM59" s="32">
        <v>21.7</v>
      </c>
      <c r="AN59" s="32">
        <f t="shared" si="29"/>
        <v>16.100000000000001</v>
      </c>
      <c r="AO59" s="32">
        <v>2.8</v>
      </c>
      <c r="AP59" s="32">
        <f t="shared" si="30"/>
        <v>2.0358305793425266E-4</v>
      </c>
      <c r="AQ59" s="32">
        <f t="shared" ca="1" si="7"/>
        <v>0</v>
      </c>
      <c r="AR59" s="32" t="str">
        <f t="shared" ca="1" si="8"/>
        <v>×</v>
      </c>
      <c r="AS59" s="32">
        <f t="shared" ca="1" si="9"/>
        <v>0</v>
      </c>
      <c r="AT59" s="32" t="str">
        <f t="shared" ca="1" si="10"/>
        <v>×</v>
      </c>
      <c r="BG59">
        <v>-15</v>
      </c>
    </row>
    <row r="60" spans="1:59" ht="18.600000000000001" thickBot="1">
      <c r="B60" s="33" t="s">
        <v>133</v>
      </c>
      <c r="AH60" s="1">
        <v>50</v>
      </c>
      <c r="AI60" s="32" t="str">
        <f t="shared" si="28"/>
        <v>20ASch40</v>
      </c>
      <c r="AJ60" s="43" t="s">
        <v>140</v>
      </c>
      <c r="AK60" s="32" t="s">
        <v>31</v>
      </c>
      <c r="AL60" s="32" t="s">
        <v>32</v>
      </c>
      <c r="AM60" s="32">
        <v>27.2</v>
      </c>
      <c r="AN60" s="32">
        <f t="shared" si="29"/>
        <v>21.4</v>
      </c>
      <c r="AO60" s="32">
        <v>2.9</v>
      </c>
      <c r="AP60" s="32">
        <f t="shared" si="30"/>
        <v>3.5968094290949535E-4</v>
      </c>
      <c r="AQ60" s="32">
        <f t="shared" ca="1" si="7"/>
        <v>0</v>
      </c>
      <c r="AR60" s="32" t="str">
        <f t="shared" ca="1" si="8"/>
        <v>×</v>
      </c>
      <c r="AS60" s="32">
        <f t="shared" ca="1" si="9"/>
        <v>0</v>
      </c>
      <c r="AT60" s="32" t="str">
        <f t="shared" ca="1" si="10"/>
        <v>×</v>
      </c>
      <c r="BG60">
        <v>-14</v>
      </c>
    </row>
    <row r="61" spans="1:59">
      <c r="A61" s="86"/>
      <c r="B61" s="127"/>
      <c r="C61" s="137" t="s">
        <v>135</v>
      </c>
      <c r="D61" s="137"/>
      <c r="E61" s="137"/>
      <c r="F61" s="137"/>
      <c r="G61" s="133" t="s">
        <v>128</v>
      </c>
      <c r="H61" s="137"/>
      <c r="I61" s="133" t="s">
        <v>129</v>
      </c>
      <c r="J61" s="137"/>
      <c r="K61" s="133" t="s">
        <v>130</v>
      </c>
      <c r="L61" s="137"/>
      <c r="M61" s="133" t="s">
        <v>138</v>
      </c>
      <c r="N61" s="137"/>
      <c r="O61" s="137"/>
      <c r="P61" s="133" t="s">
        <v>132</v>
      </c>
      <c r="Q61" s="134"/>
      <c r="AH61" s="1">
        <v>51</v>
      </c>
      <c r="AI61" s="32" t="str">
        <f t="shared" si="28"/>
        <v>25ASch40</v>
      </c>
      <c r="AJ61" s="43" t="s">
        <v>140</v>
      </c>
      <c r="AK61" s="32" t="s">
        <v>33</v>
      </c>
      <c r="AL61" s="32" t="s">
        <v>34</v>
      </c>
      <c r="AM61" s="32">
        <v>34</v>
      </c>
      <c r="AN61" s="32">
        <f t="shared" si="29"/>
        <v>27.2</v>
      </c>
      <c r="AO61" s="32">
        <v>3.4</v>
      </c>
      <c r="AP61" s="32">
        <f t="shared" si="30"/>
        <v>5.810689772079681E-4</v>
      </c>
      <c r="AQ61" s="32">
        <f t="shared" ca="1" si="7"/>
        <v>0</v>
      </c>
      <c r="AR61" s="32" t="str">
        <f t="shared" ca="1" si="8"/>
        <v>×</v>
      </c>
      <c r="AS61" s="32">
        <f t="shared" ca="1" si="9"/>
        <v>0</v>
      </c>
      <c r="AT61" s="32" t="str">
        <f t="shared" ca="1" si="10"/>
        <v>×</v>
      </c>
      <c r="BG61">
        <v>-13</v>
      </c>
    </row>
    <row r="62" spans="1:59" ht="18.600000000000001" thickBot="1">
      <c r="A62" s="86"/>
      <c r="B62" s="128"/>
      <c r="C62" s="184" t="s">
        <v>136</v>
      </c>
      <c r="D62" s="184"/>
      <c r="E62" s="184" t="s">
        <v>137</v>
      </c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91"/>
      <c r="S62" s="99" t="s">
        <v>148</v>
      </c>
      <c r="AH62" s="1">
        <v>52</v>
      </c>
      <c r="AI62" s="32" t="str">
        <f t="shared" si="28"/>
        <v>32ASch40</v>
      </c>
      <c r="AJ62" s="43" t="s">
        <v>140</v>
      </c>
      <c r="AK62" s="32" t="s">
        <v>35</v>
      </c>
      <c r="AL62" s="32" t="s">
        <v>36</v>
      </c>
      <c r="AM62" s="32">
        <v>42.7</v>
      </c>
      <c r="AN62" s="32">
        <f t="shared" si="29"/>
        <v>35.5</v>
      </c>
      <c r="AO62" s="32">
        <v>3.6</v>
      </c>
      <c r="AP62" s="32">
        <f t="shared" si="30"/>
        <v>9.8979803542163444E-4</v>
      </c>
      <c r="AQ62" s="32">
        <f t="shared" ca="1" si="7"/>
        <v>0</v>
      </c>
      <c r="AR62" s="32" t="str">
        <f t="shared" ca="1" si="8"/>
        <v>×</v>
      </c>
      <c r="AS62" s="32">
        <f t="shared" ca="1" si="9"/>
        <v>0</v>
      </c>
      <c r="AT62" s="32" t="str">
        <f t="shared" ca="1" si="10"/>
        <v>×</v>
      </c>
      <c r="BG62">
        <v>-12</v>
      </c>
    </row>
    <row r="63" spans="1:59">
      <c r="A63" s="86"/>
      <c r="B63" s="131">
        <v>14</v>
      </c>
      <c r="C63" s="137" t="str">
        <f>VLOOKUP(B63,U11:AC43,4)</f>
        <v>50A</v>
      </c>
      <c r="D63" s="137"/>
      <c r="E63" s="137" t="str">
        <f>VLOOKUP(B63,U16:AC43,5)</f>
        <v>2</v>
      </c>
      <c r="F63" s="137"/>
      <c r="G63" s="137">
        <f>VLOOKUP(B63,U16:AC43,6)</f>
        <v>60.5</v>
      </c>
      <c r="H63" s="137"/>
      <c r="I63" s="137">
        <f>VLOOKUP(B63,U16:AC43,7)</f>
        <v>52.7</v>
      </c>
      <c r="J63" s="137"/>
      <c r="K63" s="137">
        <f>VLOOKUP(B63,U16:AC43,8)</f>
        <v>3.8999999999999986</v>
      </c>
      <c r="L63" s="137"/>
      <c r="M63" s="137">
        <f>VLOOKUP(B63,U16:AC43,9)</f>
        <v>2.1812784652220996E-3</v>
      </c>
      <c r="N63" s="137"/>
      <c r="O63" s="137"/>
      <c r="P63" s="189">
        <f ca="1">Q22/M63</f>
        <v>0</v>
      </c>
      <c r="Q63" s="190"/>
      <c r="R63" t="s">
        <v>98</v>
      </c>
      <c r="S63" s="126" t="str">
        <f ca="1">IF(AND(P63&gt;=8,P63&lt;=12,P64&gt;=8,P64&lt;=12),"〇","×")</f>
        <v>×</v>
      </c>
      <c r="AH63" s="1">
        <v>53</v>
      </c>
      <c r="AI63" s="32" t="str">
        <f t="shared" si="28"/>
        <v>40ASch40</v>
      </c>
      <c r="AJ63" s="43" t="s">
        <v>140</v>
      </c>
      <c r="AK63" s="32" t="s">
        <v>37</v>
      </c>
      <c r="AL63" s="32" t="s">
        <v>38</v>
      </c>
      <c r="AM63" s="32">
        <v>48.6</v>
      </c>
      <c r="AN63" s="32">
        <f t="shared" si="29"/>
        <v>41.2</v>
      </c>
      <c r="AO63" s="32">
        <v>3.7</v>
      </c>
      <c r="AP63" s="32">
        <f t="shared" si="30"/>
        <v>1.3331662584773647E-3</v>
      </c>
      <c r="AQ63" s="32">
        <f t="shared" ca="1" si="7"/>
        <v>0</v>
      </c>
      <c r="AR63" s="32" t="str">
        <f t="shared" ca="1" si="8"/>
        <v>×</v>
      </c>
      <c r="AS63" s="32">
        <f t="shared" ca="1" si="9"/>
        <v>0</v>
      </c>
      <c r="AT63" s="32" t="str">
        <f t="shared" ca="1" si="10"/>
        <v>×</v>
      </c>
      <c r="BG63">
        <v>-11</v>
      </c>
    </row>
    <row r="64" spans="1:59" ht="18.600000000000001" thickBot="1">
      <c r="A64" s="86"/>
      <c r="B64" s="132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87">
        <f ca="1">Q23/M63</f>
        <v>0</v>
      </c>
      <c r="Q64" s="188"/>
      <c r="R64" t="s">
        <v>99</v>
      </c>
      <c r="S64" s="126"/>
      <c r="AH64" s="1">
        <v>54</v>
      </c>
      <c r="AI64" s="32" t="str">
        <f t="shared" si="28"/>
        <v>50ASch40</v>
      </c>
      <c r="AJ64" s="43" t="s">
        <v>140</v>
      </c>
      <c r="AK64" s="32" t="s">
        <v>39</v>
      </c>
      <c r="AL64" s="32" t="s">
        <v>40</v>
      </c>
      <c r="AM64" s="32">
        <v>60.5</v>
      </c>
      <c r="AN64" s="32">
        <f t="shared" si="29"/>
        <v>52.7</v>
      </c>
      <c r="AO64" s="32">
        <v>3.9</v>
      </c>
      <c r="AP64" s="32">
        <f t="shared" si="30"/>
        <v>2.1812784652220996E-3</v>
      </c>
      <c r="AQ64" s="32">
        <f t="shared" ca="1" si="7"/>
        <v>0</v>
      </c>
      <c r="AR64" s="32" t="str">
        <f t="shared" ca="1" si="8"/>
        <v>×</v>
      </c>
      <c r="AS64" s="32">
        <f t="shared" ca="1" si="9"/>
        <v>0</v>
      </c>
      <c r="AT64" s="32" t="str">
        <f t="shared" ca="1" si="10"/>
        <v>×</v>
      </c>
      <c r="BG64">
        <v>-10</v>
      </c>
    </row>
    <row r="65" spans="1:59">
      <c r="AH65" s="1">
        <v>55</v>
      </c>
      <c r="AI65" s="32" t="str">
        <f t="shared" si="28"/>
        <v>65ASch40</v>
      </c>
      <c r="AJ65" s="43" t="s">
        <v>140</v>
      </c>
      <c r="AK65" s="32" t="s">
        <v>41</v>
      </c>
      <c r="AL65" s="32" t="s">
        <v>42</v>
      </c>
      <c r="AM65" s="32">
        <v>76.3</v>
      </c>
      <c r="AN65" s="32">
        <f t="shared" si="29"/>
        <v>65.899999999999991</v>
      </c>
      <c r="AO65" s="32">
        <v>5.2</v>
      </c>
      <c r="AP65" s="32">
        <f t="shared" si="30"/>
        <v>3.410834997984071E-3</v>
      </c>
      <c r="AQ65" s="32">
        <f t="shared" ca="1" si="7"/>
        <v>0</v>
      </c>
      <c r="AR65" s="32" t="str">
        <f t="shared" ca="1" si="8"/>
        <v>×</v>
      </c>
      <c r="AS65" s="32">
        <f t="shared" ca="1" si="9"/>
        <v>0</v>
      </c>
      <c r="AT65" s="32" t="str">
        <f t="shared" ca="1" si="10"/>
        <v>×</v>
      </c>
      <c r="BG65">
        <v>-9</v>
      </c>
    </row>
    <row r="66" spans="1:59" ht="18.600000000000001" thickBot="1">
      <c r="B66" s="33" t="s">
        <v>133</v>
      </c>
      <c r="AH66" s="1">
        <v>56</v>
      </c>
      <c r="AI66" s="32" t="str">
        <f t="shared" si="28"/>
        <v>80ASch40</v>
      </c>
      <c r="AJ66" s="43" t="s">
        <v>140</v>
      </c>
      <c r="AK66" s="32" t="s">
        <v>43</v>
      </c>
      <c r="AL66" s="32" t="s">
        <v>44</v>
      </c>
      <c r="AM66" s="32">
        <v>89.1</v>
      </c>
      <c r="AN66" s="32">
        <f t="shared" si="29"/>
        <v>78.099999999999994</v>
      </c>
      <c r="AO66" s="32">
        <v>5.5</v>
      </c>
      <c r="AP66" s="32">
        <f t="shared" si="30"/>
        <v>4.7906224914407098E-3</v>
      </c>
      <c r="AQ66" s="32">
        <f t="shared" ca="1" si="7"/>
        <v>0</v>
      </c>
      <c r="AR66" s="32" t="str">
        <f t="shared" ca="1" si="8"/>
        <v>×</v>
      </c>
      <c r="AS66" s="32">
        <f t="shared" ca="1" si="9"/>
        <v>0</v>
      </c>
      <c r="AT66" s="32" t="str">
        <f t="shared" ca="1" si="10"/>
        <v>×</v>
      </c>
      <c r="BG66">
        <v>-8</v>
      </c>
    </row>
    <row r="67" spans="1:59">
      <c r="A67" s="86"/>
      <c r="B67" s="127"/>
      <c r="C67" s="137" t="s">
        <v>135</v>
      </c>
      <c r="D67" s="137"/>
      <c r="E67" s="137"/>
      <c r="F67" s="137"/>
      <c r="G67" s="133" t="s">
        <v>128</v>
      </c>
      <c r="H67" s="137"/>
      <c r="I67" s="133" t="s">
        <v>129</v>
      </c>
      <c r="J67" s="137"/>
      <c r="K67" s="133" t="s">
        <v>130</v>
      </c>
      <c r="L67" s="137"/>
      <c r="M67" s="133" t="s">
        <v>138</v>
      </c>
      <c r="N67" s="137"/>
      <c r="O67" s="137"/>
      <c r="P67" s="133" t="s">
        <v>142</v>
      </c>
      <c r="Q67" s="134"/>
      <c r="AH67" s="1">
        <v>57</v>
      </c>
      <c r="AI67" s="32" t="str">
        <f t="shared" si="28"/>
        <v>90ASch40</v>
      </c>
      <c r="AJ67" s="43" t="s">
        <v>140</v>
      </c>
      <c r="AK67" s="32" t="s">
        <v>45</v>
      </c>
      <c r="AL67" s="32" t="s">
        <v>46</v>
      </c>
      <c r="AM67" s="32">
        <v>101.6</v>
      </c>
      <c r="AN67" s="32">
        <f t="shared" si="29"/>
        <v>90.199999999999989</v>
      </c>
      <c r="AO67" s="32">
        <v>5.7</v>
      </c>
      <c r="AP67" s="32">
        <f t="shared" si="30"/>
        <v>6.3900308733281725E-3</v>
      </c>
      <c r="AQ67" s="32">
        <f t="shared" ca="1" si="7"/>
        <v>0</v>
      </c>
      <c r="AR67" s="32" t="str">
        <f t="shared" ca="1" si="8"/>
        <v>×</v>
      </c>
      <c r="AS67" s="32">
        <f t="shared" ca="1" si="9"/>
        <v>0</v>
      </c>
      <c r="AT67" s="32" t="str">
        <f t="shared" ca="1" si="10"/>
        <v>×</v>
      </c>
      <c r="BG67">
        <v>-7</v>
      </c>
    </row>
    <row r="68" spans="1:59" ht="18.600000000000001" thickBot="1">
      <c r="A68" s="86"/>
      <c r="B68" s="128"/>
      <c r="C68" s="135" t="s">
        <v>136</v>
      </c>
      <c r="D68" s="135"/>
      <c r="E68" s="135" t="s">
        <v>137</v>
      </c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6"/>
      <c r="S68" s="99" t="s">
        <v>148</v>
      </c>
      <c r="AH68" s="1">
        <v>58</v>
      </c>
      <c r="AI68" s="32" t="str">
        <f t="shared" si="28"/>
        <v>100ASch40</v>
      </c>
      <c r="AJ68" s="43" t="s">
        <v>140</v>
      </c>
      <c r="AK68" s="32" t="s">
        <v>47</v>
      </c>
      <c r="AL68" s="32" t="s">
        <v>48</v>
      </c>
      <c r="AM68" s="32">
        <v>114.3</v>
      </c>
      <c r="AN68" s="32">
        <f t="shared" si="29"/>
        <v>102.3</v>
      </c>
      <c r="AO68" s="32">
        <v>6</v>
      </c>
      <c r="AP68" s="32">
        <f t="shared" si="30"/>
        <v>8.2194195454216822E-3</v>
      </c>
      <c r="AQ68" s="32">
        <f t="shared" ca="1" si="7"/>
        <v>0</v>
      </c>
      <c r="AR68" s="32" t="str">
        <f t="shared" ca="1" si="8"/>
        <v>×</v>
      </c>
      <c r="AS68" s="32">
        <f t="shared" ca="1" si="9"/>
        <v>0</v>
      </c>
      <c r="AT68" s="32" t="str">
        <f t="shared" ca="1" si="10"/>
        <v>×</v>
      </c>
      <c r="BG68">
        <v>-6</v>
      </c>
    </row>
    <row r="69" spans="1:59">
      <c r="A69" s="86"/>
      <c r="B69" s="131">
        <v>9</v>
      </c>
      <c r="C69" s="137" t="str">
        <f>VLOOKUP(B69,U16:AC43,4)</f>
        <v>15A</v>
      </c>
      <c r="D69" s="137"/>
      <c r="E69" s="137" t="str">
        <f>VLOOKUP(B69,U16:AC43,5)</f>
        <v>1/2</v>
      </c>
      <c r="F69" s="137"/>
      <c r="G69" s="137">
        <f>VLOOKUP(B69,U16:AC43,6)</f>
        <v>21.7</v>
      </c>
      <c r="H69" s="137"/>
      <c r="I69" s="137">
        <f>VLOOKUP(B69,U16:AC43,7)</f>
        <v>16.100000000000001</v>
      </c>
      <c r="J69" s="137"/>
      <c r="K69" s="137">
        <f>VLOOKUP(B69,U16:AC43,8)</f>
        <v>2.7999999999999989</v>
      </c>
      <c r="L69" s="137"/>
      <c r="M69" s="137">
        <f>VLOOKUP(B69,U16:AC43,9)</f>
        <v>2.0358305793425266E-4</v>
      </c>
      <c r="N69" s="137"/>
      <c r="O69" s="137"/>
      <c r="P69" s="185">
        <f ca="1">Q26/M69</f>
        <v>0</v>
      </c>
      <c r="Q69" s="186"/>
      <c r="R69" t="s">
        <v>98</v>
      </c>
      <c r="S69" s="126" t="str">
        <f ca="1">IF(AND(P69&gt;=0.5,P69&lt;=1,P70&gt;=0.5,P70&lt;=1),"〇","×")</f>
        <v>×</v>
      </c>
      <c r="AH69" s="1">
        <v>59</v>
      </c>
      <c r="AI69" s="32" t="str">
        <f t="shared" si="28"/>
        <v>125ASch40</v>
      </c>
      <c r="AJ69" s="43" t="s">
        <v>140</v>
      </c>
      <c r="AK69" s="32" t="s">
        <v>49</v>
      </c>
      <c r="AL69" s="32" t="s">
        <v>50</v>
      </c>
      <c r="AM69" s="32">
        <v>139.80000000000001</v>
      </c>
      <c r="AN69" s="32">
        <f t="shared" si="29"/>
        <v>126.60000000000001</v>
      </c>
      <c r="AO69" s="32">
        <v>6.6</v>
      </c>
      <c r="AP69" s="32">
        <f t="shared" si="30"/>
        <v>1.2588016187742409E-2</v>
      </c>
      <c r="AQ69" s="32">
        <f t="shared" ca="1" si="7"/>
        <v>0</v>
      </c>
      <c r="AR69" s="32" t="str">
        <f t="shared" ca="1" si="8"/>
        <v>×</v>
      </c>
      <c r="AS69" s="32">
        <f t="shared" ca="1" si="9"/>
        <v>0</v>
      </c>
      <c r="AT69" s="32" t="str">
        <f t="shared" ca="1" si="10"/>
        <v>×</v>
      </c>
      <c r="BG69">
        <v>-5</v>
      </c>
    </row>
    <row r="70" spans="1:59" ht="18.600000000000001" thickBot="1">
      <c r="A70" s="86"/>
      <c r="B70" s="132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87">
        <f ca="1">Q27/M69</f>
        <v>0</v>
      </c>
      <c r="Q70" s="188"/>
      <c r="R70" t="s">
        <v>99</v>
      </c>
      <c r="S70" s="126"/>
      <c r="AH70" s="1">
        <v>60</v>
      </c>
      <c r="AI70" s="32" t="str">
        <f t="shared" si="28"/>
        <v>150ASch40</v>
      </c>
      <c r="AJ70" s="43" t="s">
        <v>140</v>
      </c>
      <c r="AK70" s="32" t="s">
        <v>51</v>
      </c>
      <c r="AL70" s="32" t="s">
        <v>52</v>
      </c>
      <c r="AM70" s="32">
        <v>165.2</v>
      </c>
      <c r="AN70" s="32">
        <f t="shared" si="29"/>
        <v>151</v>
      </c>
      <c r="AO70" s="32">
        <v>7.1</v>
      </c>
      <c r="AP70" s="32">
        <f t="shared" si="30"/>
        <v>1.7907863523625216E-2</v>
      </c>
      <c r="AQ70" s="32">
        <f t="shared" ca="1" si="7"/>
        <v>0</v>
      </c>
      <c r="AR70" s="32" t="str">
        <f t="shared" ca="1" si="8"/>
        <v>×</v>
      </c>
      <c r="AS70" s="32">
        <f t="shared" ca="1" si="9"/>
        <v>0</v>
      </c>
      <c r="AT70" s="32" t="str">
        <f t="shared" ca="1" si="10"/>
        <v>×</v>
      </c>
      <c r="BG70">
        <v>-4</v>
      </c>
    </row>
    <row r="71" spans="1:59">
      <c r="AN71" s="90"/>
      <c r="AO71" s="91"/>
      <c r="BG71">
        <v>-3</v>
      </c>
    </row>
    <row r="72" spans="1:59">
      <c r="AN72" s="61"/>
      <c r="AO72" s="60"/>
      <c r="BG72">
        <v>-2</v>
      </c>
    </row>
    <row r="73" spans="1:59">
      <c r="AN73" s="61"/>
      <c r="AO73" s="60"/>
      <c r="BG73">
        <v>-1</v>
      </c>
    </row>
    <row r="74" spans="1:59">
      <c r="AN74" s="61"/>
      <c r="AO74" s="60"/>
      <c r="BG74">
        <v>0</v>
      </c>
    </row>
    <row r="75" spans="1:59">
      <c r="BG75">
        <v>1</v>
      </c>
    </row>
    <row r="76" spans="1:59">
      <c r="BG76">
        <v>2</v>
      </c>
    </row>
    <row r="77" spans="1:59">
      <c r="BG77">
        <v>3</v>
      </c>
    </row>
    <row r="78" spans="1:59">
      <c r="BG78">
        <v>4</v>
      </c>
    </row>
    <row r="79" spans="1:59">
      <c r="BG79">
        <v>5</v>
      </c>
    </row>
    <row r="80" spans="1:59">
      <c r="BG80">
        <v>6</v>
      </c>
    </row>
    <row r="81" spans="59:59">
      <c r="BG81">
        <v>7</v>
      </c>
    </row>
    <row r="82" spans="59:59">
      <c r="BG82">
        <v>8</v>
      </c>
    </row>
    <row r="83" spans="59:59">
      <c r="BG83">
        <v>9</v>
      </c>
    </row>
    <row r="84" spans="59:59">
      <c r="BG84">
        <v>10</v>
      </c>
    </row>
    <row r="85" spans="59:59">
      <c r="BG85">
        <v>11</v>
      </c>
    </row>
    <row r="86" spans="59:59">
      <c r="BG86">
        <v>12</v>
      </c>
    </row>
    <row r="87" spans="59:59">
      <c r="BG87">
        <v>13</v>
      </c>
    </row>
    <row r="88" spans="59:59">
      <c r="BG88">
        <v>14</v>
      </c>
    </row>
    <row r="89" spans="59:59">
      <c r="BG89">
        <v>15</v>
      </c>
    </row>
    <row r="90" spans="59:59">
      <c r="BG90">
        <v>16</v>
      </c>
    </row>
    <row r="91" spans="59:59">
      <c r="BG91">
        <v>17</v>
      </c>
    </row>
    <row r="92" spans="59:59">
      <c r="BG92">
        <v>18</v>
      </c>
    </row>
    <row r="93" spans="59:59">
      <c r="BG93">
        <v>19</v>
      </c>
    </row>
    <row r="94" spans="59:59">
      <c r="BG94">
        <v>20</v>
      </c>
    </row>
    <row r="95" spans="59:59">
      <c r="BG95">
        <v>21</v>
      </c>
    </row>
    <row r="96" spans="59:59">
      <c r="BG96">
        <v>22</v>
      </c>
    </row>
    <row r="97" spans="59:59">
      <c r="BG97">
        <v>23</v>
      </c>
    </row>
    <row r="98" spans="59:59">
      <c r="BG98">
        <v>24</v>
      </c>
    </row>
    <row r="99" spans="59:59">
      <c r="BG99">
        <v>25</v>
      </c>
    </row>
    <row r="100" spans="59:59">
      <c r="BG100">
        <v>26</v>
      </c>
    </row>
    <row r="101" spans="59:59">
      <c r="BG101">
        <v>27</v>
      </c>
    </row>
    <row r="102" spans="59:59">
      <c r="BG102">
        <v>28</v>
      </c>
    </row>
    <row r="103" spans="59:59">
      <c r="BG103">
        <v>29</v>
      </c>
    </row>
    <row r="104" spans="59:59">
      <c r="BG104">
        <v>30</v>
      </c>
    </row>
    <row r="105" spans="59:59">
      <c r="BG105">
        <v>31</v>
      </c>
    </row>
    <row r="106" spans="59:59">
      <c r="BG106">
        <v>32</v>
      </c>
    </row>
    <row r="107" spans="59:59">
      <c r="BG107">
        <v>33</v>
      </c>
    </row>
    <row r="108" spans="59:59">
      <c r="BG108">
        <v>34</v>
      </c>
    </row>
    <row r="109" spans="59:59">
      <c r="BG109">
        <v>35</v>
      </c>
    </row>
    <row r="110" spans="59:59">
      <c r="BG110">
        <v>36</v>
      </c>
    </row>
    <row r="111" spans="59:59">
      <c r="BG111">
        <v>37</v>
      </c>
    </row>
    <row r="112" spans="59:59">
      <c r="BG112">
        <v>38</v>
      </c>
    </row>
    <row r="113" spans="59:59">
      <c r="BG113">
        <v>39</v>
      </c>
    </row>
    <row r="114" spans="59:59">
      <c r="BG114">
        <v>40</v>
      </c>
    </row>
    <row r="115" spans="59:59">
      <c r="BG115">
        <v>41</v>
      </c>
    </row>
    <row r="116" spans="59:59">
      <c r="BG116">
        <v>42</v>
      </c>
    </row>
    <row r="117" spans="59:59">
      <c r="BG117">
        <v>43</v>
      </c>
    </row>
    <row r="118" spans="59:59">
      <c r="BG118">
        <v>44</v>
      </c>
    </row>
    <row r="119" spans="59:59">
      <c r="BG119">
        <v>45</v>
      </c>
    </row>
    <row r="120" spans="59:59">
      <c r="BG120">
        <v>46</v>
      </c>
    </row>
    <row r="121" spans="59:59">
      <c r="BG121">
        <v>47</v>
      </c>
    </row>
    <row r="122" spans="59:59">
      <c r="BG122">
        <v>48</v>
      </c>
    </row>
    <row r="123" spans="59:59">
      <c r="BG123">
        <v>49</v>
      </c>
    </row>
    <row r="124" spans="59:59">
      <c r="BG124">
        <v>50</v>
      </c>
    </row>
    <row r="125" spans="59:59">
      <c r="BG125">
        <v>51</v>
      </c>
    </row>
    <row r="126" spans="59:59">
      <c r="BG126">
        <v>52</v>
      </c>
    </row>
    <row r="127" spans="59:59">
      <c r="BG127">
        <v>53</v>
      </c>
    </row>
    <row r="128" spans="59:59">
      <c r="BG128">
        <v>54</v>
      </c>
    </row>
    <row r="129" spans="59:59">
      <c r="BG129">
        <v>55</v>
      </c>
    </row>
    <row r="130" spans="59:59">
      <c r="BG130">
        <v>56</v>
      </c>
    </row>
    <row r="131" spans="59:59">
      <c r="BG131">
        <v>57</v>
      </c>
    </row>
    <row r="132" spans="59:59">
      <c r="BG132">
        <v>58</v>
      </c>
    </row>
    <row r="133" spans="59:59">
      <c r="BG133">
        <v>59</v>
      </c>
    </row>
    <row r="134" spans="59:59">
      <c r="BG134">
        <v>60</v>
      </c>
    </row>
    <row r="135" spans="59:59">
      <c r="BG135">
        <v>61</v>
      </c>
    </row>
    <row r="136" spans="59:59">
      <c r="BG136">
        <v>62</v>
      </c>
    </row>
    <row r="137" spans="59:59">
      <c r="BG137">
        <v>63</v>
      </c>
    </row>
    <row r="138" spans="59:59">
      <c r="BG138">
        <v>64</v>
      </c>
    </row>
    <row r="139" spans="59:59">
      <c r="BG139">
        <v>65</v>
      </c>
    </row>
    <row r="140" spans="59:59">
      <c r="BG140">
        <v>66</v>
      </c>
    </row>
    <row r="141" spans="59:59">
      <c r="BG141">
        <v>67</v>
      </c>
    </row>
    <row r="142" spans="59:59">
      <c r="BG142">
        <v>68</v>
      </c>
    </row>
    <row r="143" spans="59:59">
      <c r="BG143">
        <v>69</v>
      </c>
    </row>
    <row r="144" spans="59:59">
      <c r="BG144">
        <v>70</v>
      </c>
    </row>
  </sheetData>
  <mergeCells count="190">
    <mergeCell ref="B8:D8"/>
    <mergeCell ref="E8:F8"/>
    <mergeCell ref="Q5:R5"/>
    <mergeCell ref="B6:D6"/>
    <mergeCell ref="B7:D7"/>
    <mergeCell ref="E7:F7"/>
    <mergeCell ref="I7:K7"/>
    <mergeCell ref="N7:P7"/>
    <mergeCell ref="B2:D2"/>
    <mergeCell ref="B3:D3"/>
    <mergeCell ref="E3:F3"/>
    <mergeCell ref="Q3:R3"/>
    <mergeCell ref="B4:D4"/>
    <mergeCell ref="E4:F4"/>
    <mergeCell ref="Q4:R4"/>
    <mergeCell ref="AD10:AE10"/>
    <mergeCell ref="AF10:AG10"/>
    <mergeCell ref="AQ10:AR10"/>
    <mergeCell ref="AS10:AT10"/>
    <mergeCell ref="BB10:BC10"/>
    <mergeCell ref="BD10:BE10"/>
    <mergeCell ref="Q9:R9"/>
    <mergeCell ref="B10:D10"/>
    <mergeCell ref="E10:F10"/>
    <mergeCell ref="I10:J10"/>
    <mergeCell ref="M10:P10"/>
    <mergeCell ref="Q10:R10"/>
    <mergeCell ref="B9:D9"/>
    <mergeCell ref="E9:F9"/>
    <mergeCell ref="I9:J9"/>
    <mergeCell ref="M9:P9"/>
    <mergeCell ref="G15:H15"/>
    <mergeCell ref="L15:M15"/>
    <mergeCell ref="I17:J17"/>
    <mergeCell ref="B18:D18"/>
    <mergeCell ref="F18:G19"/>
    <mergeCell ref="I18:J19"/>
    <mergeCell ref="L18:M18"/>
    <mergeCell ref="BD11:BE11"/>
    <mergeCell ref="B12:D12"/>
    <mergeCell ref="E12:F12"/>
    <mergeCell ref="M12:P12"/>
    <mergeCell ref="Q12:R12"/>
    <mergeCell ref="B14:E14"/>
    <mergeCell ref="G14:H14"/>
    <mergeCell ref="L14:M14"/>
    <mergeCell ref="B11:D11"/>
    <mergeCell ref="E11:F11"/>
    <mergeCell ref="I11:J11"/>
    <mergeCell ref="M11:P11"/>
    <mergeCell ref="Q11:R11"/>
    <mergeCell ref="BB11:BC11"/>
    <mergeCell ref="Q22:R22"/>
    <mergeCell ref="F23:G23"/>
    <mergeCell ref="I23:L23"/>
    <mergeCell ref="N23:O23"/>
    <mergeCell ref="Q23:R23"/>
    <mergeCell ref="Q18:R18"/>
    <mergeCell ref="B19:D19"/>
    <mergeCell ref="L19:M19"/>
    <mergeCell ref="Q19:R19"/>
    <mergeCell ref="F21:G21"/>
    <mergeCell ref="I21:L21"/>
    <mergeCell ref="N21:O21"/>
    <mergeCell ref="F25:G25"/>
    <mergeCell ref="I25:L25"/>
    <mergeCell ref="N25:O25"/>
    <mergeCell ref="F26:G26"/>
    <mergeCell ref="I26:L26"/>
    <mergeCell ref="N26:O26"/>
    <mergeCell ref="F22:G22"/>
    <mergeCell ref="I22:L22"/>
    <mergeCell ref="N22:O22"/>
    <mergeCell ref="Q26:R26"/>
    <mergeCell ref="F27:G27"/>
    <mergeCell ref="I27:L27"/>
    <mergeCell ref="N27:O27"/>
    <mergeCell ref="Q27:R27"/>
    <mergeCell ref="B31:B32"/>
    <mergeCell ref="C31:E32"/>
    <mergeCell ref="F31:G32"/>
    <mergeCell ref="H31:I32"/>
    <mergeCell ref="J31:K32"/>
    <mergeCell ref="L31:N32"/>
    <mergeCell ref="O31:Q32"/>
    <mergeCell ref="B33:B34"/>
    <mergeCell ref="C33:E34"/>
    <mergeCell ref="F33:G34"/>
    <mergeCell ref="H33:I34"/>
    <mergeCell ref="J33:K34"/>
    <mergeCell ref="L33:N34"/>
    <mergeCell ref="O33:Q33"/>
    <mergeCell ref="S33:S34"/>
    <mergeCell ref="O34:Q34"/>
    <mergeCell ref="B37:B38"/>
    <mergeCell ref="C37:E38"/>
    <mergeCell ref="F37:G38"/>
    <mergeCell ref="H37:I38"/>
    <mergeCell ref="J37:K38"/>
    <mergeCell ref="L37:N38"/>
    <mergeCell ref="O37:Q38"/>
    <mergeCell ref="A48:A49"/>
    <mergeCell ref="B48:B49"/>
    <mergeCell ref="C48:D48"/>
    <mergeCell ref="E48:F49"/>
    <mergeCell ref="C49:D49"/>
    <mergeCell ref="O39:Q39"/>
    <mergeCell ref="G48:H49"/>
    <mergeCell ref="I48:J49"/>
    <mergeCell ref="K48:L49"/>
    <mergeCell ref="M48:O49"/>
    <mergeCell ref="P48:Q48"/>
    <mergeCell ref="S39:S40"/>
    <mergeCell ref="O40:Q40"/>
    <mergeCell ref="B46:B47"/>
    <mergeCell ref="C46:F46"/>
    <mergeCell ref="G46:H47"/>
    <mergeCell ref="I46:J47"/>
    <mergeCell ref="K46:L47"/>
    <mergeCell ref="M46:O47"/>
    <mergeCell ref="P46:Q47"/>
    <mergeCell ref="B39:B40"/>
    <mergeCell ref="C39:E40"/>
    <mergeCell ref="F39:G40"/>
    <mergeCell ref="H39:I40"/>
    <mergeCell ref="J39:K40"/>
    <mergeCell ref="L39:N40"/>
    <mergeCell ref="S48:S49"/>
    <mergeCell ref="P49:Q49"/>
    <mergeCell ref="C47:D47"/>
    <mergeCell ref="E47:F47"/>
    <mergeCell ref="P52:Q53"/>
    <mergeCell ref="C53:D53"/>
    <mergeCell ref="E53:F53"/>
    <mergeCell ref="A54:A55"/>
    <mergeCell ref="B54:B55"/>
    <mergeCell ref="C54:D54"/>
    <mergeCell ref="E54:F55"/>
    <mergeCell ref="G54:H55"/>
    <mergeCell ref="I54:J55"/>
    <mergeCell ref="K54:L55"/>
    <mergeCell ref="B52:B53"/>
    <mergeCell ref="C52:F52"/>
    <mergeCell ref="G52:H53"/>
    <mergeCell ref="I52:J53"/>
    <mergeCell ref="K52:L53"/>
    <mergeCell ref="M52:O53"/>
    <mergeCell ref="M54:O55"/>
    <mergeCell ref="P54:Q54"/>
    <mergeCell ref="S54:S55"/>
    <mergeCell ref="C55:D55"/>
    <mergeCell ref="P55:Q55"/>
    <mergeCell ref="B61:B62"/>
    <mergeCell ref="C61:F61"/>
    <mergeCell ref="G61:H62"/>
    <mergeCell ref="I61:J62"/>
    <mergeCell ref="K61:L62"/>
    <mergeCell ref="M61:O62"/>
    <mergeCell ref="P61:Q62"/>
    <mergeCell ref="C62:D62"/>
    <mergeCell ref="E62:F62"/>
    <mergeCell ref="B63:B64"/>
    <mergeCell ref="C63:D64"/>
    <mergeCell ref="E63:F64"/>
    <mergeCell ref="G63:H64"/>
    <mergeCell ref="I63:J64"/>
    <mergeCell ref="K63:L64"/>
    <mergeCell ref="M63:O64"/>
    <mergeCell ref="P63:Q63"/>
    <mergeCell ref="S63:S64"/>
    <mergeCell ref="P64:Q64"/>
    <mergeCell ref="B67:B68"/>
    <mergeCell ref="C67:F67"/>
    <mergeCell ref="G67:H68"/>
    <mergeCell ref="I67:J68"/>
    <mergeCell ref="K67:L68"/>
    <mergeCell ref="M67:O68"/>
    <mergeCell ref="P69:Q69"/>
    <mergeCell ref="S69:S70"/>
    <mergeCell ref="P70:Q70"/>
    <mergeCell ref="P67:Q68"/>
    <mergeCell ref="C68:D68"/>
    <mergeCell ref="E68:F68"/>
    <mergeCell ref="B69:B70"/>
    <mergeCell ref="C69:D70"/>
    <mergeCell ref="E69:F70"/>
    <mergeCell ref="G69:H70"/>
    <mergeCell ref="I69:J70"/>
    <mergeCell ref="K69:L70"/>
    <mergeCell ref="M69:O70"/>
  </mergeCells>
  <phoneticPr fontId="1"/>
  <dataValidations count="7">
    <dataValidation type="list" allowBlank="1" showInputMessage="1" showErrorMessage="1" sqref="E8:F8" xr:uid="{0B4F35C9-2996-4759-BDCE-7199DA688093}">
      <formula1>$T$4:$T$9</formula1>
    </dataValidation>
    <dataValidation type="list" allowBlank="1" showInputMessage="1" showErrorMessage="1" sqref="B63:B64 B69:B70" xr:uid="{B493D411-6CE9-4AF1-A05C-731792C9B7CA}">
      <formula1>$U$11:$U$43</formula1>
    </dataValidation>
    <dataValidation type="list" allowBlank="1" showInputMessage="1" showErrorMessage="1" sqref="B33:B34 B39:B40" xr:uid="{1887BAAD-FEAC-4F80-82F1-D4CAFF8D7CEA}">
      <formula1>$AV$12:$AV$29</formula1>
    </dataValidation>
    <dataValidation type="list" allowBlank="1" showInputMessage="1" showErrorMessage="1" sqref="E9:F9" xr:uid="{D8C68950-7823-4F06-9489-9DD84F9CCE3C}">
      <formula1>$BG$14:$BG$94</formula1>
    </dataValidation>
    <dataValidation type="list" allowBlank="1" showInputMessage="1" showErrorMessage="1" sqref="B48 B54" xr:uid="{F3C49418-C2AC-4F0C-8061-096BAD2E4F59}">
      <formula1>$AH$11:$AH$70</formula1>
    </dataValidation>
    <dataValidation type="list" allowBlank="1" showInputMessage="1" showErrorMessage="1" sqref="E10:F11" xr:uid="{66CEB0D3-62C3-4C1B-A30D-B2B6827BE097}">
      <formula1>$BG$74:$BG$134</formula1>
    </dataValidation>
    <dataValidation type="list" allowBlank="1" showInputMessage="1" showErrorMessage="1" sqref="E12:F12" xr:uid="{89BBD34E-B737-466B-8174-DDB01D00618F}">
      <formula1>$BG$74:$BG$114</formula1>
    </dataValidation>
  </dataValidations>
  <pageMargins left="0.7" right="0.7" top="0.75" bottom="0.75" header="0.3" footer="0.3"/>
  <pageSetup paperSize="9" scale="97" orientation="portrait" verticalDpi="1200" r:id="rId1"/>
  <rowBreaks count="1" manualBreakCount="1">
    <brk id="40" max="58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3B72-7DD0-460C-AF72-83CFCA7C451C}">
  <dimension ref="B1:N13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7" sqref="L7:M7"/>
    </sheetView>
  </sheetViews>
  <sheetFormatPr defaultRowHeight="18"/>
  <cols>
    <col min="5" max="5" width="10.3984375" customWidth="1"/>
    <col min="6" max="6" width="9.8984375" bestFit="1" customWidth="1"/>
  </cols>
  <sheetData>
    <row r="1" spans="2:14" ht="18.600000000000001" thickBot="1">
      <c r="C1" s="33" t="s">
        <v>141</v>
      </c>
    </row>
    <row r="2" spans="2:14">
      <c r="B2" s="8" t="s">
        <v>0</v>
      </c>
      <c r="C2" s="196" t="s">
        <v>2</v>
      </c>
      <c r="D2" s="134"/>
      <c r="E2" s="204" t="s">
        <v>14</v>
      </c>
      <c r="F2" s="205"/>
      <c r="G2" s="196" t="s">
        <v>6</v>
      </c>
      <c r="H2" s="134"/>
      <c r="I2" s="204" t="s">
        <v>8</v>
      </c>
      <c r="J2" s="134"/>
    </row>
    <row r="3" spans="2:14" ht="18.600000000000001" thickBot="1">
      <c r="B3" s="9" t="s">
        <v>1</v>
      </c>
      <c r="C3" s="197" t="s">
        <v>5</v>
      </c>
      <c r="D3" s="136"/>
      <c r="E3" s="206" t="s">
        <v>15</v>
      </c>
      <c r="F3" s="207"/>
      <c r="G3" s="197" t="s">
        <v>7</v>
      </c>
      <c r="H3" s="136"/>
      <c r="I3" s="206" t="s">
        <v>9</v>
      </c>
      <c r="J3" s="136"/>
    </row>
    <row r="4" spans="2:14" ht="18.600000000000001" thickBot="1">
      <c r="B4" s="19"/>
      <c r="C4" s="20" t="s">
        <v>3</v>
      </c>
      <c r="D4" s="21" t="s">
        <v>4</v>
      </c>
      <c r="E4" s="22" t="s">
        <v>3</v>
      </c>
      <c r="F4" s="23" t="s">
        <v>4</v>
      </c>
      <c r="G4" s="20" t="s">
        <v>3</v>
      </c>
      <c r="H4" s="21" t="s">
        <v>4</v>
      </c>
      <c r="I4" s="22" t="s">
        <v>3</v>
      </c>
      <c r="J4" s="21" t="s">
        <v>4</v>
      </c>
    </row>
    <row r="5" spans="2:14">
      <c r="B5" s="14">
        <v>-70</v>
      </c>
      <c r="C5" s="15">
        <v>2.76E-2</v>
      </c>
      <c r="D5" s="16">
        <v>2.5999999999999999E-2</v>
      </c>
      <c r="E5" s="17">
        <v>7.2670000000000005E-4</v>
      </c>
      <c r="F5" s="12">
        <v>0.65241000000000005</v>
      </c>
      <c r="G5" s="2">
        <v>110.72</v>
      </c>
      <c r="H5" s="16">
        <v>325.69</v>
      </c>
      <c r="I5" s="17">
        <v>0.62560000000000004</v>
      </c>
      <c r="J5" s="16">
        <v>1.6870000000000001</v>
      </c>
    </row>
    <row r="6" spans="2:14">
      <c r="B6" s="82">
        <v>-69</v>
      </c>
      <c r="C6" s="80">
        <f>(C5+C7)/2</f>
        <v>2.9399999999999999E-2</v>
      </c>
      <c r="D6" s="83">
        <f t="shared" ref="D6:J6" si="0">(D5+D7)/2</f>
        <v>2.7749999999999997E-2</v>
      </c>
      <c r="E6" s="80">
        <f t="shared" si="0"/>
        <v>7.2824999999999995E-4</v>
      </c>
      <c r="F6" s="83">
        <f t="shared" si="0"/>
        <v>0.61638999999999999</v>
      </c>
      <c r="G6" s="85">
        <f t="shared" si="0"/>
        <v>111.91499999999999</v>
      </c>
      <c r="H6" s="81">
        <f t="shared" si="0"/>
        <v>326.3</v>
      </c>
      <c r="I6" s="85">
        <f t="shared" si="0"/>
        <v>0.63145000000000007</v>
      </c>
      <c r="J6" s="81">
        <f t="shared" si="0"/>
        <v>1.6850000000000001</v>
      </c>
    </row>
    <row r="7" spans="2:14">
      <c r="B7" s="10">
        <v>-68</v>
      </c>
      <c r="C7" s="2">
        <v>3.1199999999999999E-2</v>
      </c>
      <c r="D7" s="3">
        <v>2.9499999999999998E-2</v>
      </c>
      <c r="E7" s="6">
        <v>7.2979999999999996E-4</v>
      </c>
      <c r="F7" s="12">
        <v>0.58037000000000005</v>
      </c>
      <c r="G7" s="2">
        <v>113.11</v>
      </c>
      <c r="H7" s="3">
        <v>326.91000000000003</v>
      </c>
      <c r="I7" s="6">
        <v>0.63729999999999998</v>
      </c>
      <c r="J7" s="3">
        <v>1.6830000000000001</v>
      </c>
      <c r="L7" s="154" t="s">
        <v>157</v>
      </c>
      <c r="M7" s="154"/>
      <c r="N7" s="78"/>
    </row>
    <row r="8" spans="2:14">
      <c r="B8" s="82">
        <v>-67</v>
      </c>
      <c r="C8" s="80">
        <f>(C7+C9)/2</f>
        <v>3.32E-2</v>
      </c>
      <c r="D8" s="83">
        <f t="shared" ref="D8" si="1">(D7+D9)/2</f>
        <v>3.1449999999999999E-2</v>
      </c>
      <c r="E8" s="80">
        <f t="shared" ref="E8" si="2">(E7+E9)/2</f>
        <v>7.3134999999999997E-4</v>
      </c>
      <c r="F8" s="83">
        <f t="shared" ref="F8" si="3">(F7+F9)/2</f>
        <v>0.5490250000000001</v>
      </c>
      <c r="G8" s="85">
        <f t="shared" ref="G8" si="4">(G7+G9)/2</f>
        <v>114.31</v>
      </c>
      <c r="H8" s="81">
        <f t="shared" ref="H8" si="5">(H7+H9)/2</f>
        <v>327.52499999999998</v>
      </c>
      <c r="I8" s="85">
        <f t="shared" ref="I8" si="6">(I7+I9)/2</f>
        <v>0.6431</v>
      </c>
      <c r="J8" s="81">
        <f t="shared" ref="J8" si="7">(J7+J9)/2</f>
        <v>1.6804999999999999</v>
      </c>
    </row>
    <row r="9" spans="2:14">
      <c r="B9" s="84">
        <v>-66</v>
      </c>
      <c r="C9" s="2">
        <v>3.5200000000000002E-2</v>
      </c>
      <c r="D9" s="3">
        <v>3.3399999999999999E-2</v>
      </c>
      <c r="E9" s="6">
        <v>7.3289999999999998E-4</v>
      </c>
      <c r="F9" s="12">
        <v>0.51768000000000003</v>
      </c>
      <c r="G9" s="2">
        <v>115.51</v>
      </c>
      <c r="H9" s="3">
        <v>328.14</v>
      </c>
      <c r="I9" s="6">
        <v>0.64890000000000003</v>
      </c>
      <c r="J9" s="3">
        <v>1.6779999999999999</v>
      </c>
    </row>
    <row r="10" spans="2:14">
      <c r="B10" s="79">
        <v>-65</v>
      </c>
      <c r="C10" s="80">
        <f>(C9+C11)/2</f>
        <v>3.7350000000000001E-2</v>
      </c>
      <c r="D10" s="83">
        <f t="shared" ref="D10" si="8">(D9+D11)/2</f>
        <v>3.5500000000000004E-2</v>
      </c>
      <c r="E10" s="80">
        <f t="shared" ref="E10" si="9">(E9+E11)/2</f>
        <v>7.3444999999999999E-4</v>
      </c>
      <c r="F10" s="83">
        <f t="shared" ref="F10" si="10">(F9+F11)/2</f>
        <v>0.49032500000000001</v>
      </c>
      <c r="G10" s="85">
        <f t="shared" ref="G10" si="11">(G9+G11)/2</f>
        <v>116.71000000000001</v>
      </c>
      <c r="H10" s="81">
        <f t="shared" ref="H10" si="12">(H9+H11)/2</f>
        <v>328.75</v>
      </c>
      <c r="I10" s="85">
        <f t="shared" ref="I10" si="13">(I9+I11)/2</f>
        <v>0.65470000000000006</v>
      </c>
      <c r="J10" s="81">
        <f t="shared" ref="J10" si="14">(J9+J11)/2</f>
        <v>1.6759999999999999</v>
      </c>
    </row>
    <row r="11" spans="2:14">
      <c r="B11" s="14">
        <v>-64</v>
      </c>
      <c r="C11" s="2">
        <v>3.95E-2</v>
      </c>
      <c r="D11" s="3">
        <v>3.7600000000000001E-2</v>
      </c>
      <c r="E11" s="6">
        <v>7.36E-4</v>
      </c>
      <c r="F11" s="12">
        <v>0.46296999999999999</v>
      </c>
      <c r="G11" s="2">
        <v>117.91</v>
      </c>
      <c r="H11" s="3">
        <v>329.36</v>
      </c>
      <c r="I11" s="6">
        <v>0.66049999999999998</v>
      </c>
      <c r="J11" s="3">
        <v>1.6739999999999999</v>
      </c>
    </row>
    <row r="12" spans="2:14">
      <c r="B12" s="82">
        <v>-63</v>
      </c>
      <c r="C12" s="80">
        <f>(C11+C13)/2</f>
        <v>4.19E-2</v>
      </c>
      <c r="D12" s="83">
        <f t="shared" ref="D12" si="15">(D11+D13)/2</f>
        <v>3.9900000000000005E-2</v>
      </c>
      <c r="E12" s="80">
        <f t="shared" ref="E12" si="16">(E11+E13)/2</f>
        <v>7.3759999999999993E-4</v>
      </c>
      <c r="F12" s="83">
        <f t="shared" ref="F12" si="17">(F11+F13)/2</f>
        <v>0.43901999999999997</v>
      </c>
      <c r="G12" s="85">
        <f t="shared" ref="G12" si="18">(G11+G13)/2</f>
        <v>119.12</v>
      </c>
      <c r="H12" s="81">
        <f t="shared" ref="H12" si="19">(H11+H13)/2</f>
        <v>329.97</v>
      </c>
      <c r="I12" s="85">
        <f t="shared" ref="I12" si="20">(I11+I13)/2</f>
        <v>0.66620000000000001</v>
      </c>
      <c r="J12" s="81">
        <f t="shared" ref="J12" si="21">(J11+J13)/2</f>
        <v>1.6724999999999999</v>
      </c>
    </row>
    <row r="13" spans="2:14">
      <c r="B13" s="10">
        <v>-62</v>
      </c>
      <c r="C13" s="2">
        <v>4.4299999999999999E-2</v>
      </c>
      <c r="D13" s="3">
        <v>4.2200000000000001E-2</v>
      </c>
      <c r="E13" s="6">
        <v>7.3919999999999997E-4</v>
      </c>
      <c r="F13" s="12">
        <v>0.41506999999999999</v>
      </c>
      <c r="G13" s="2">
        <v>120.33</v>
      </c>
      <c r="H13" s="3">
        <v>330.58</v>
      </c>
      <c r="I13" s="6">
        <v>0.67190000000000005</v>
      </c>
      <c r="J13" s="3">
        <v>1.671</v>
      </c>
    </row>
    <row r="14" spans="2:14">
      <c r="B14" s="82">
        <v>-61</v>
      </c>
      <c r="C14" s="80">
        <f>(C13+C15)/2</f>
        <v>4.6949999999999999E-2</v>
      </c>
      <c r="D14" s="83">
        <f t="shared" ref="D14" si="22">(D13+D15)/2</f>
        <v>4.4749999999999998E-2</v>
      </c>
      <c r="E14" s="80">
        <f t="shared" ref="E14" si="23">(E13+E15)/2</f>
        <v>7.4080000000000001E-4</v>
      </c>
      <c r="F14" s="83">
        <f t="shared" ref="F14" si="24">(F13+F15)/2</f>
        <v>0.39405000000000001</v>
      </c>
      <c r="G14" s="85">
        <f t="shared" ref="G14" si="25">(G13+G15)/2</f>
        <v>121.535</v>
      </c>
      <c r="H14" s="81">
        <f t="shared" ref="H14" si="26">(H13+H15)/2</f>
        <v>331.19499999999999</v>
      </c>
      <c r="I14" s="85">
        <f t="shared" ref="I14" si="27">(I13+I15)/2</f>
        <v>0.67759999999999998</v>
      </c>
      <c r="J14" s="81">
        <f t="shared" ref="J14" si="28">(J13+J15)/2</f>
        <v>1.669</v>
      </c>
    </row>
    <row r="15" spans="2:14">
      <c r="B15" s="84">
        <v>-60</v>
      </c>
      <c r="C15" s="2">
        <v>4.9599999999999998E-2</v>
      </c>
      <c r="D15" s="3">
        <v>4.7300000000000002E-2</v>
      </c>
      <c r="E15" s="6">
        <v>7.4240000000000005E-4</v>
      </c>
      <c r="F15" s="12">
        <v>0.37302999999999997</v>
      </c>
      <c r="G15" s="2">
        <v>122.74</v>
      </c>
      <c r="H15" s="3">
        <v>331.81</v>
      </c>
      <c r="I15" s="6">
        <v>0.68330000000000002</v>
      </c>
      <c r="J15" s="3">
        <v>1.667</v>
      </c>
    </row>
    <row r="16" spans="2:14">
      <c r="B16" s="79">
        <v>-59</v>
      </c>
      <c r="C16" s="80">
        <f>(C15+C17)/2</f>
        <v>5.2499999999999998E-2</v>
      </c>
      <c r="D16" s="83">
        <f t="shared" ref="D16" si="29">(D15+D17)/2</f>
        <v>5.0100000000000006E-2</v>
      </c>
      <c r="E16" s="80">
        <f t="shared" ref="E16" si="30">(E15+E17)/2</f>
        <v>7.4400000000000009E-4</v>
      </c>
      <c r="F16" s="83">
        <f t="shared" ref="F16" si="31">(F15+F17)/2</f>
        <v>0.35453000000000001</v>
      </c>
      <c r="G16" s="85">
        <f t="shared" ref="G16" si="32">(G15+G17)/2</f>
        <v>123.955</v>
      </c>
      <c r="H16" s="81">
        <f t="shared" ref="H16" si="33">(H15+H17)/2</f>
        <v>332.41999999999996</v>
      </c>
      <c r="I16" s="85">
        <f t="shared" ref="I16" si="34">(I15+I17)/2</f>
        <v>0.68894999999999995</v>
      </c>
      <c r="J16" s="81">
        <f t="shared" ref="J16" si="35">(J15+J17)/2</f>
        <v>1.665</v>
      </c>
    </row>
    <row r="17" spans="2:10">
      <c r="B17" s="14">
        <v>-58</v>
      </c>
      <c r="C17" s="2">
        <v>5.5399999999999998E-2</v>
      </c>
      <c r="D17" s="3">
        <v>5.2900000000000003E-2</v>
      </c>
      <c r="E17" s="6">
        <v>7.4560000000000002E-4</v>
      </c>
      <c r="F17" s="12">
        <v>0.33603</v>
      </c>
      <c r="G17" s="2">
        <v>125.17</v>
      </c>
      <c r="H17" s="3">
        <v>333.03</v>
      </c>
      <c r="I17" s="6">
        <v>0.6946</v>
      </c>
      <c r="J17" s="3">
        <v>1.663</v>
      </c>
    </row>
    <row r="18" spans="2:10">
      <c r="B18" s="82">
        <v>-57</v>
      </c>
      <c r="C18" s="80">
        <f>(C17+C19)/2</f>
        <v>5.8499999999999996E-2</v>
      </c>
      <c r="D18" s="83">
        <f t="shared" ref="D18" si="36">(D17+D19)/2</f>
        <v>5.595E-2</v>
      </c>
      <c r="E18" s="80">
        <f t="shared" ref="E18" si="37">(E17+E19)/2</f>
        <v>7.4725000000000008E-4</v>
      </c>
      <c r="F18" s="83">
        <f t="shared" ref="F18" si="38">(F17+F19)/2</f>
        <v>0.31969999999999998</v>
      </c>
      <c r="G18" s="85">
        <f t="shared" ref="G18" si="39">(G17+G19)/2</f>
        <v>126.39</v>
      </c>
      <c r="H18" s="81">
        <f t="shared" ref="H18" si="40">(H17+H19)/2</f>
        <v>333.63499999999999</v>
      </c>
      <c r="I18" s="85">
        <f t="shared" ref="I18" si="41">(I17+I19)/2</f>
        <v>0.70025000000000004</v>
      </c>
      <c r="J18" s="81">
        <f t="shared" ref="J18" si="42">(J17+J19)/2</f>
        <v>1.6615</v>
      </c>
    </row>
    <row r="19" spans="2:10">
      <c r="B19" s="10">
        <v>-56</v>
      </c>
      <c r="C19" s="2">
        <v>6.1600000000000002E-2</v>
      </c>
      <c r="D19" s="3">
        <v>5.8999999999999997E-2</v>
      </c>
      <c r="E19" s="6">
        <v>7.4890000000000004E-4</v>
      </c>
      <c r="F19" s="12">
        <v>0.30336999999999997</v>
      </c>
      <c r="G19" s="2">
        <v>127.61</v>
      </c>
      <c r="H19" s="3">
        <v>334.24</v>
      </c>
      <c r="I19" s="6">
        <v>0.70589999999999997</v>
      </c>
      <c r="J19" s="3">
        <v>1.66</v>
      </c>
    </row>
    <row r="20" spans="2:10">
      <c r="B20" s="82">
        <v>-55</v>
      </c>
      <c r="C20" s="80">
        <f>(C19+C21)/2</f>
        <v>6.5000000000000002E-2</v>
      </c>
      <c r="D20" s="83">
        <f t="shared" ref="D20" si="43">(D19+D21)/2</f>
        <v>6.2349999999999996E-2</v>
      </c>
      <c r="E20" s="80">
        <f t="shared" ref="E20" si="44">(E19+E21)/2</f>
        <v>7.5060000000000003E-4</v>
      </c>
      <c r="F20" s="83">
        <f t="shared" ref="F20" si="45">(F19+F21)/2</f>
        <v>0.28892499999999999</v>
      </c>
      <c r="G20" s="85">
        <f t="shared" ref="G20" si="46">(G19+G21)/2</f>
        <v>128.83000000000001</v>
      </c>
      <c r="H20" s="81">
        <f t="shared" ref="H20" si="47">(H19+H21)/2</f>
        <v>334.85</v>
      </c>
      <c r="I20" s="85">
        <f t="shared" ref="I20" si="48">(I19+I21)/2</f>
        <v>0.71144999999999992</v>
      </c>
      <c r="J20" s="81">
        <f t="shared" ref="J20" si="49">(J19+J21)/2</f>
        <v>1.6585000000000001</v>
      </c>
    </row>
    <row r="21" spans="2:10">
      <c r="B21" s="84">
        <v>-54</v>
      </c>
      <c r="C21" s="2">
        <v>6.8400000000000002E-2</v>
      </c>
      <c r="D21" s="3">
        <v>6.5699999999999995E-2</v>
      </c>
      <c r="E21" s="6">
        <v>7.5230000000000002E-4</v>
      </c>
      <c r="F21" s="12">
        <v>0.27448</v>
      </c>
      <c r="G21" s="2">
        <v>130.05000000000001</v>
      </c>
      <c r="H21" s="3">
        <v>335.46</v>
      </c>
      <c r="I21" s="6">
        <v>0.71699999999999997</v>
      </c>
      <c r="J21" s="3">
        <v>1.657</v>
      </c>
    </row>
    <row r="22" spans="2:10">
      <c r="B22" s="79">
        <v>-53</v>
      </c>
      <c r="C22" s="80">
        <f>(C21+C23)/2</f>
        <v>7.2149999999999992E-2</v>
      </c>
      <c r="D22" s="83">
        <f t="shared" ref="D22" si="50">(D21+D23)/2</f>
        <v>6.93E-2</v>
      </c>
      <c r="E22" s="80">
        <f t="shared" ref="E22" si="51">(E21+E23)/2</f>
        <v>7.54E-4</v>
      </c>
      <c r="F22" s="83">
        <f t="shared" ref="F22" si="52">(F21+F23)/2</f>
        <v>0.26167000000000001</v>
      </c>
      <c r="G22" s="85">
        <f t="shared" ref="G22" si="53">(G21+G23)/2</f>
        <v>131.27500000000001</v>
      </c>
      <c r="H22" s="81">
        <f t="shared" ref="H22" si="54">(H21+H23)/2</f>
        <v>336.065</v>
      </c>
      <c r="I22" s="85">
        <f t="shared" ref="I22" si="55">(I21+I23)/2</f>
        <v>0.72255000000000003</v>
      </c>
      <c r="J22" s="81">
        <f t="shared" ref="J22" si="56">(J21+J23)/2</f>
        <v>1.6555</v>
      </c>
    </row>
    <row r="23" spans="2:10">
      <c r="B23" s="14">
        <v>-52</v>
      </c>
      <c r="C23" s="2">
        <v>7.5899999999999995E-2</v>
      </c>
      <c r="D23" s="3">
        <v>7.2900000000000006E-2</v>
      </c>
      <c r="E23" s="6">
        <v>7.5569999999999999E-4</v>
      </c>
      <c r="F23" s="12">
        <v>0.24886</v>
      </c>
      <c r="G23" s="2">
        <v>132.5</v>
      </c>
      <c r="H23" s="3">
        <v>336.67</v>
      </c>
      <c r="I23" s="6">
        <v>0.72809999999999997</v>
      </c>
      <c r="J23" s="3">
        <v>1.6539999999999999</v>
      </c>
    </row>
    <row r="24" spans="2:10">
      <c r="B24" s="82">
        <v>-51</v>
      </c>
      <c r="C24" s="80">
        <f>(C23+C25)/2</f>
        <v>7.9899999999999999E-2</v>
      </c>
      <c r="D24" s="83">
        <f t="shared" ref="D24" si="57">(D23+D25)/2</f>
        <v>7.6800000000000007E-2</v>
      </c>
      <c r="E24" s="80">
        <f t="shared" ref="E24" si="58">(E23+E25)/2</f>
        <v>7.5739999999999998E-4</v>
      </c>
      <c r="F24" s="83">
        <f t="shared" ref="F24" si="59">(F23+F25)/2</f>
        <v>0.23747000000000001</v>
      </c>
      <c r="G24" s="85">
        <f t="shared" ref="G24" si="60">(G23+G25)/2</f>
        <v>133.73000000000002</v>
      </c>
      <c r="H24" s="81">
        <f t="shared" ref="H24" si="61">(H23+H25)/2</f>
        <v>337.27499999999998</v>
      </c>
      <c r="I24" s="85">
        <f t="shared" ref="I24" si="62">(I23+I25)/2</f>
        <v>0.73364999999999991</v>
      </c>
      <c r="J24" s="81">
        <f t="shared" ref="J24" si="63">(J23+J25)/2</f>
        <v>1.6524999999999999</v>
      </c>
    </row>
    <row r="25" spans="2:10">
      <c r="B25" s="10">
        <v>-50</v>
      </c>
      <c r="C25" s="2">
        <v>8.3900000000000002E-2</v>
      </c>
      <c r="D25" s="3">
        <v>8.0699999999999994E-2</v>
      </c>
      <c r="E25" s="6">
        <v>7.5909999999999997E-4</v>
      </c>
      <c r="F25" s="12">
        <v>0.22608</v>
      </c>
      <c r="G25" s="2">
        <v>134.96</v>
      </c>
      <c r="H25" s="3">
        <v>337.88</v>
      </c>
      <c r="I25" s="6">
        <v>0.73919999999999997</v>
      </c>
      <c r="J25" s="3">
        <v>1.651</v>
      </c>
    </row>
    <row r="26" spans="2:10">
      <c r="B26" s="82">
        <v>-49</v>
      </c>
      <c r="C26" s="80">
        <f>(C25+C27)/2</f>
        <v>8.8249999999999995E-2</v>
      </c>
      <c r="D26" s="83">
        <f t="shared" ref="D26" si="64">(D25+D27)/2</f>
        <v>8.4949999999999998E-2</v>
      </c>
      <c r="E26" s="80">
        <f t="shared" ref="E26" si="65">(E25+E27)/2</f>
        <v>7.6084999999999998E-4</v>
      </c>
      <c r="F26" s="83">
        <f t="shared" ref="F26" si="66">(F25+F27)/2</f>
        <v>0.21593000000000001</v>
      </c>
      <c r="G26" s="85">
        <f t="shared" ref="G26" si="67">(G25+G27)/2</f>
        <v>136.19499999999999</v>
      </c>
      <c r="H26" s="81">
        <f t="shared" ref="H26" si="68">(H25+H27)/2</f>
        <v>338.48500000000001</v>
      </c>
      <c r="I26" s="85">
        <f t="shared" ref="I26" si="69">(I25+I27)/2</f>
        <v>0.74469999999999992</v>
      </c>
      <c r="J26" s="81">
        <f t="shared" ref="J26" si="70">(J25+J27)/2</f>
        <v>1.6495</v>
      </c>
    </row>
    <row r="27" spans="2:10">
      <c r="B27" s="84">
        <v>-48</v>
      </c>
      <c r="C27" s="2">
        <v>9.2600000000000002E-2</v>
      </c>
      <c r="D27" s="3">
        <v>8.9200000000000002E-2</v>
      </c>
      <c r="E27" s="6">
        <v>7.626E-4</v>
      </c>
      <c r="F27" s="12">
        <v>0.20577999999999999</v>
      </c>
      <c r="G27" s="2">
        <v>137.43</v>
      </c>
      <c r="H27" s="3">
        <v>339.09</v>
      </c>
      <c r="I27" s="6">
        <v>0.75019999999999998</v>
      </c>
      <c r="J27" s="3">
        <v>1.6479999999999999</v>
      </c>
    </row>
    <row r="28" spans="2:10">
      <c r="B28" s="79">
        <v>-47</v>
      </c>
      <c r="C28" s="80">
        <f>(C27+C29)/2</f>
        <v>9.7299999999999998E-2</v>
      </c>
      <c r="D28" s="83">
        <f t="shared" ref="D28" si="71">(D27+D29)/2</f>
        <v>9.3799999999999994E-2</v>
      </c>
      <c r="E28" s="80">
        <f t="shared" ref="E28" si="72">(E27+E29)/2</f>
        <v>7.6439999999999993E-4</v>
      </c>
      <c r="F28" s="83">
        <f t="shared" ref="F28" si="73">(F27+F29)/2</f>
        <v>0.19672000000000001</v>
      </c>
      <c r="G28" s="85">
        <f t="shared" ref="G28" si="74">(G27+G29)/2</f>
        <v>138.67000000000002</v>
      </c>
      <c r="H28" s="81">
        <f t="shared" ref="H28" si="75">(H27+H29)/2</f>
        <v>339.69</v>
      </c>
      <c r="I28" s="85">
        <f t="shared" ref="I28" si="76">(I27+I29)/2</f>
        <v>0.75564999999999993</v>
      </c>
      <c r="J28" s="81">
        <f t="shared" ref="J28" si="77">(J27+J29)/2</f>
        <v>1.6465000000000001</v>
      </c>
    </row>
    <row r="29" spans="2:10">
      <c r="B29" s="14">
        <v>-46</v>
      </c>
      <c r="C29" s="2">
        <v>0.10199999999999999</v>
      </c>
      <c r="D29" s="3">
        <v>9.8400000000000001E-2</v>
      </c>
      <c r="E29" s="6">
        <v>7.6619999999999998E-4</v>
      </c>
      <c r="F29" s="12">
        <v>0.18765999999999999</v>
      </c>
      <c r="G29" s="2">
        <v>139.91</v>
      </c>
      <c r="H29" s="3">
        <v>340.29</v>
      </c>
      <c r="I29" s="6">
        <v>0.7611</v>
      </c>
      <c r="J29" s="3">
        <v>1.645</v>
      </c>
    </row>
    <row r="30" spans="2:10">
      <c r="B30" s="82">
        <v>-45</v>
      </c>
      <c r="C30" s="80">
        <f>(C29+C31)/2</f>
        <v>0.10705000000000001</v>
      </c>
      <c r="D30" s="83">
        <f t="shared" ref="D30" si="78">(D29+D31)/2</f>
        <v>0.10335</v>
      </c>
      <c r="E30" s="80">
        <f t="shared" ref="E30" si="79">(E29+E31)/2</f>
        <v>7.6800000000000002E-4</v>
      </c>
      <c r="F30" s="83">
        <f t="shared" ref="F30" si="80">(F29+F31)/2</f>
        <v>0.17954500000000001</v>
      </c>
      <c r="G30" s="85">
        <f t="shared" ref="G30" si="81">(G29+G31)/2</f>
        <v>141.14999999999998</v>
      </c>
      <c r="H30" s="81">
        <f t="shared" ref="H30" si="82">(H29+H31)/2</f>
        <v>340.89</v>
      </c>
      <c r="I30" s="85">
        <f t="shared" ref="I30" si="83">(I29+I31)/2</f>
        <v>0.76655000000000006</v>
      </c>
      <c r="J30" s="81">
        <f t="shared" ref="J30" si="84">(J29+J31)/2</f>
        <v>1.6440000000000001</v>
      </c>
    </row>
    <row r="31" spans="2:10">
      <c r="B31" s="10">
        <v>-44</v>
      </c>
      <c r="C31" s="2">
        <v>0.11210000000000001</v>
      </c>
      <c r="D31" s="3">
        <v>0.10829999999999999</v>
      </c>
      <c r="E31" s="6">
        <v>7.6979999999999995E-4</v>
      </c>
      <c r="F31" s="12">
        <v>0.17143</v>
      </c>
      <c r="G31" s="2">
        <v>142.38999999999999</v>
      </c>
      <c r="H31" s="3">
        <v>341.49</v>
      </c>
      <c r="I31" s="6">
        <v>0.77200000000000002</v>
      </c>
      <c r="J31" s="3">
        <v>1.643</v>
      </c>
    </row>
    <row r="32" spans="2:10">
      <c r="B32" s="82">
        <v>-43</v>
      </c>
      <c r="C32" s="80">
        <f>(C31+C33)/2</f>
        <v>0.11755</v>
      </c>
      <c r="D32" s="83">
        <f t="shared" ref="D32" si="85">(D31+D33)/2</f>
        <v>0.11365</v>
      </c>
      <c r="E32" s="80">
        <f t="shared" ref="E32" si="86">(E31+E33)/2</f>
        <v>7.7165000000000003E-4</v>
      </c>
      <c r="F32" s="83">
        <f t="shared" ref="F32" si="87">(F31+F33)/2</f>
        <v>0.164155</v>
      </c>
      <c r="G32" s="85">
        <f t="shared" ref="G32" si="88">(G31+G33)/2</f>
        <v>143.63999999999999</v>
      </c>
      <c r="H32" s="81">
        <f t="shared" ref="H32" si="89">(H31+H33)/2</f>
        <v>342.09000000000003</v>
      </c>
      <c r="I32" s="85">
        <f t="shared" ref="I32" si="90">(I31+I33)/2</f>
        <v>0.77740000000000009</v>
      </c>
      <c r="J32" s="81">
        <f t="shared" ref="J32" si="91">(J31+J33)/2</f>
        <v>1.6415</v>
      </c>
    </row>
    <row r="33" spans="2:10">
      <c r="B33" s="84">
        <v>-42</v>
      </c>
      <c r="C33" s="2">
        <v>0.123</v>
      </c>
      <c r="D33" s="3">
        <v>0.11899999999999999</v>
      </c>
      <c r="E33" s="6">
        <v>7.7349999999999999E-4</v>
      </c>
      <c r="F33" s="12">
        <v>0.15687999999999999</v>
      </c>
      <c r="G33" s="2">
        <v>144.88999999999999</v>
      </c>
      <c r="H33" s="3">
        <v>342.69</v>
      </c>
      <c r="I33" s="6">
        <v>0.78280000000000005</v>
      </c>
      <c r="J33" s="3">
        <v>1.64</v>
      </c>
    </row>
    <row r="34" spans="2:10">
      <c r="B34" s="79">
        <v>-41</v>
      </c>
      <c r="C34" s="80">
        <f>(C33+C35)/2</f>
        <v>0.12884999999999999</v>
      </c>
      <c r="D34" s="83">
        <f t="shared" ref="D34" si="92">(D33+D35)/2</f>
        <v>0.12475</v>
      </c>
      <c r="E34" s="80">
        <f t="shared" ref="E34" si="93">(E33+E35)/2</f>
        <v>7.7534999999999995E-4</v>
      </c>
      <c r="F34" s="83">
        <f t="shared" ref="F34" si="94">(F33+F35)/2</f>
        <v>0.15034</v>
      </c>
      <c r="G34" s="85">
        <f t="shared" ref="G34" si="95">(G33+G35)/2</f>
        <v>146.14499999999998</v>
      </c>
      <c r="H34" s="81">
        <f t="shared" ref="H34" si="96">(H33+H35)/2</f>
        <v>343.28499999999997</v>
      </c>
      <c r="I34" s="85">
        <f t="shared" ref="I34" si="97">(I33+I35)/2</f>
        <v>0.78815000000000002</v>
      </c>
      <c r="J34" s="81">
        <f t="shared" ref="J34" si="98">(J33+J35)/2</f>
        <v>1.6389999999999998</v>
      </c>
    </row>
    <row r="35" spans="2:10">
      <c r="B35" s="14">
        <v>-40</v>
      </c>
      <c r="C35" s="2">
        <v>0.13469999999999999</v>
      </c>
      <c r="D35" s="3">
        <v>0.1305</v>
      </c>
      <c r="E35" s="6">
        <v>7.7720000000000003E-4</v>
      </c>
      <c r="F35" s="12">
        <v>0.14380000000000001</v>
      </c>
      <c r="G35" s="2">
        <v>147.4</v>
      </c>
      <c r="H35" s="3">
        <v>343.88</v>
      </c>
      <c r="I35" s="6">
        <v>0.79349999999999998</v>
      </c>
      <c r="J35" s="3">
        <v>1.6379999999999999</v>
      </c>
    </row>
    <row r="36" spans="2:10">
      <c r="B36" s="82">
        <v>-39</v>
      </c>
      <c r="C36" s="80">
        <f>(C35+C37)/2</f>
        <v>0.14099999999999999</v>
      </c>
      <c r="D36" s="83">
        <f t="shared" ref="D36" si="99">(D35+D37)/2</f>
        <v>0.13664999999999999</v>
      </c>
      <c r="E36" s="80">
        <f t="shared" ref="E36" si="100">(E35+E37)/2</f>
        <v>7.7910000000000002E-4</v>
      </c>
      <c r="F36" s="83">
        <f t="shared" ref="F36" si="101">(F35+F37)/2</f>
        <v>0.13791500000000001</v>
      </c>
      <c r="G36" s="85">
        <f t="shared" ref="G36" si="102">(G35+G37)/2</f>
        <v>148.655</v>
      </c>
      <c r="H36" s="81">
        <f t="shared" ref="H36" si="103">(H35+H37)/2</f>
        <v>344.47</v>
      </c>
      <c r="I36" s="85">
        <f t="shared" ref="I36" si="104">(I35+I37)/2</f>
        <v>0.79885000000000006</v>
      </c>
      <c r="J36" s="81">
        <f t="shared" ref="J36" si="105">(J35+J37)/2</f>
        <v>1.637</v>
      </c>
    </row>
    <row r="37" spans="2:10">
      <c r="B37" s="10">
        <v>-38</v>
      </c>
      <c r="C37" s="2">
        <v>0.14729999999999999</v>
      </c>
      <c r="D37" s="3">
        <v>0.14280000000000001</v>
      </c>
      <c r="E37" s="6">
        <v>7.8100000000000001E-4</v>
      </c>
      <c r="F37" s="12">
        <v>0.13203000000000001</v>
      </c>
      <c r="G37" s="2">
        <v>149.91</v>
      </c>
      <c r="H37" s="3">
        <v>345.06</v>
      </c>
      <c r="I37" s="6">
        <v>0.80420000000000003</v>
      </c>
      <c r="J37" s="3">
        <v>1.6359999999999999</v>
      </c>
    </row>
    <row r="38" spans="2:10">
      <c r="B38" s="82">
        <v>-37</v>
      </c>
      <c r="C38" s="80">
        <f>(C37+C39)/2</f>
        <v>0.154</v>
      </c>
      <c r="D38" s="83">
        <f t="shared" ref="D38" si="106">(D37+D39)/2</f>
        <v>0.14940000000000001</v>
      </c>
      <c r="E38" s="80">
        <f t="shared" ref="E38" si="107">(E37+E39)/2</f>
        <v>7.8295000000000003E-4</v>
      </c>
      <c r="F38" s="83">
        <f t="shared" ref="F38" si="108">(F37+F39)/2</f>
        <v>0.12671499999999999</v>
      </c>
      <c r="G38" s="85">
        <f t="shared" ref="G38" si="109">(G37+G39)/2</f>
        <v>151.17500000000001</v>
      </c>
      <c r="H38" s="81">
        <f t="shared" ref="H38" si="110">(H37+H39)/2</f>
        <v>345.65</v>
      </c>
      <c r="I38" s="85">
        <f t="shared" ref="I38" si="111">(I37+I39)/2</f>
        <v>0.80954999999999999</v>
      </c>
      <c r="J38" s="81">
        <f t="shared" ref="J38" si="112">(J37+J39)/2</f>
        <v>1.6349999999999998</v>
      </c>
    </row>
    <row r="39" spans="2:10">
      <c r="B39" s="84">
        <v>-36</v>
      </c>
      <c r="C39" s="2">
        <v>0.16070000000000001</v>
      </c>
      <c r="D39" s="3">
        <v>0.156</v>
      </c>
      <c r="E39" s="6">
        <v>7.8490000000000005E-4</v>
      </c>
      <c r="F39" s="12">
        <v>0.12139999999999999</v>
      </c>
      <c r="G39" s="2">
        <v>152.44</v>
      </c>
      <c r="H39" s="3">
        <v>346.24</v>
      </c>
      <c r="I39" s="6">
        <v>0.81489999999999996</v>
      </c>
      <c r="J39" s="3">
        <v>1.6339999999999999</v>
      </c>
    </row>
    <row r="40" spans="2:10">
      <c r="B40" s="79">
        <v>-35</v>
      </c>
      <c r="C40" s="80">
        <f>(C39+C41)/2</f>
        <v>0.16789999999999999</v>
      </c>
      <c r="D40" s="83">
        <f t="shared" ref="D40" si="113">(D39+D41)/2</f>
        <v>0.16309999999999999</v>
      </c>
      <c r="E40" s="80">
        <f t="shared" ref="E40" si="114">(E39+E41)/2</f>
        <v>7.8684999999999996E-4</v>
      </c>
      <c r="F40" s="83">
        <f t="shared" ref="F40" si="115">(F39+F41)/2</f>
        <v>0.116595</v>
      </c>
      <c r="G40" s="85">
        <f t="shared" ref="G40" si="116">(G39+G41)/2</f>
        <v>153.70499999999998</v>
      </c>
      <c r="H40" s="81">
        <f t="shared" ref="H40" si="117">(H39+H41)/2</f>
        <v>346.83000000000004</v>
      </c>
      <c r="I40" s="85">
        <f t="shared" ref="I40" si="118">(I39+I41)/2</f>
        <v>0.82020000000000004</v>
      </c>
      <c r="J40" s="81">
        <f t="shared" ref="J40" si="119">(J39+J41)/2</f>
        <v>1.633</v>
      </c>
    </row>
    <row r="41" spans="2:10">
      <c r="B41" s="14">
        <v>-34</v>
      </c>
      <c r="C41" s="2">
        <v>0.17510000000000001</v>
      </c>
      <c r="D41" s="3">
        <v>0.17019999999999999</v>
      </c>
      <c r="E41" s="6">
        <v>7.8879999999999998E-4</v>
      </c>
      <c r="F41" s="12">
        <v>0.11179</v>
      </c>
      <c r="G41" s="2">
        <v>154.97</v>
      </c>
      <c r="H41" s="3">
        <v>347.42</v>
      </c>
      <c r="I41" s="6">
        <v>0.82550000000000001</v>
      </c>
      <c r="J41" s="3">
        <v>1.6319999999999999</v>
      </c>
    </row>
    <row r="42" spans="2:10">
      <c r="B42" s="82">
        <v>-33</v>
      </c>
      <c r="C42" s="80">
        <f>(C41+C43)/2</f>
        <v>0.18280000000000002</v>
      </c>
      <c r="D42" s="83">
        <f t="shared" ref="D42" si="120">(D41+D43)/2</f>
        <v>0.17774999999999999</v>
      </c>
      <c r="E42" s="80">
        <f t="shared" ref="E42" si="121">(E41+E43)/2</f>
        <v>7.9079999999999992E-4</v>
      </c>
      <c r="F42" s="83">
        <f t="shared" ref="F42" si="122">(F41+F43)/2</f>
        <v>0.107445</v>
      </c>
      <c r="G42" s="85">
        <f t="shared" ref="G42" si="123">(G41+G43)/2</f>
        <v>156.245</v>
      </c>
      <c r="H42" s="81">
        <f t="shared" ref="H42" si="124">(H41+H43)/2</f>
        <v>348</v>
      </c>
      <c r="I42" s="85">
        <f t="shared" ref="I42" si="125">(I41+I43)/2</f>
        <v>0.83079999999999998</v>
      </c>
      <c r="J42" s="81">
        <f t="shared" ref="J42" si="126">(J41+J43)/2</f>
        <v>1.6309999999999998</v>
      </c>
    </row>
    <row r="43" spans="2:10">
      <c r="B43" s="10">
        <v>-32</v>
      </c>
      <c r="C43" s="2">
        <v>0.1905</v>
      </c>
      <c r="D43" s="3">
        <v>0.18529999999999999</v>
      </c>
      <c r="E43" s="6">
        <v>7.9279999999999997E-4</v>
      </c>
      <c r="F43" s="12">
        <v>0.1031</v>
      </c>
      <c r="G43" s="2">
        <v>157.52000000000001</v>
      </c>
      <c r="H43" s="3">
        <v>348.58</v>
      </c>
      <c r="I43" s="6">
        <v>0.83609999999999995</v>
      </c>
      <c r="J43" s="3">
        <v>1.63</v>
      </c>
    </row>
    <row r="44" spans="2:10">
      <c r="B44" s="82">
        <v>-31</v>
      </c>
      <c r="C44" s="80">
        <f>(C43+C45)/2</f>
        <v>0.19869999999999999</v>
      </c>
      <c r="D44" s="83">
        <f t="shared" ref="D44" si="127">(D43+D45)/2</f>
        <v>0.19340000000000002</v>
      </c>
      <c r="E44" s="80">
        <f t="shared" ref="E44" si="128">(E43+E45)/2</f>
        <v>7.9484999999999994E-4</v>
      </c>
      <c r="F44" s="83">
        <f t="shared" ref="F44" si="129">(F43+F45)/2</f>
        <v>9.9152500000000005E-2</v>
      </c>
      <c r="G44" s="85">
        <f t="shared" ref="G44" si="130">(G43+G45)/2</f>
        <v>158.80000000000001</v>
      </c>
      <c r="H44" s="81">
        <f t="shared" ref="H44" si="131">(H43+H45)/2</f>
        <v>349.16499999999996</v>
      </c>
      <c r="I44" s="85">
        <f t="shared" ref="I44" si="132">(I43+I45)/2</f>
        <v>0.84135000000000004</v>
      </c>
      <c r="J44" s="81">
        <f t="shared" ref="J44" si="133">(J43+J45)/2</f>
        <v>1.629</v>
      </c>
    </row>
    <row r="45" spans="2:10">
      <c r="B45" s="84">
        <v>-30</v>
      </c>
      <c r="C45" s="2">
        <v>0.2069</v>
      </c>
      <c r="D45" s="3">
        <v>0.20150000000000001</v>
      </c>
      <c r="E45" s="6">
        <v>7.9690000000000002E-4</v>
      </c>
      <c r="F45" s="12">
        <v>9.5204999999999998E-2</v>
      </c>
      <c r="G45" s="2">
        <v>160.08000000000001</v>
      </c>
      <c r="H45" s="3">
        <v>349.75</v>
      </c>
      <c r="I45" s="6">
        <v>0.84660000000000002</v>
      </c>
      <c r="J45" s="3">
        <v>1.6279999999999999</v>
      </c>
    </row>
    <row r="46" spans="2:10">
      <c r="B46" s="79">
        <v>-29</v>
      </c>
      <c r="C46" s="80">
        <f>(C45+C47)/2</f>
        <v>0.21565000000000001</v>
      </c>
      <c r="D46" s="83">
        <f t="shared" ref="D46" si="134">(D45+D47)/2</f>
        <v>0.21010000000000001</v>
      </c>
      <c r="E46" s="80">
        <f t="shared" ref="E46" si="135">(E45+E47)/2</f>
        <v>7.9900000000000001E-4</v>
      </c>
      <c r="F46" s="83">
        <f t="shared" ref="F46" si="136">(F45+F47)/2</f>
        <v>9.1620000000000007E-2</v>
      </c>
      <c r="G46" s="85">
        <f t="shared" ref="G46" si="137">(G45+G47)/2</f>
        <v>161.36500000000001</v>
      </c>
      <c r="H46" s="81">
        <f t="shared" ref="H46" si="138">(H45+H47)/2</f>
        <v>350.32499999999999</v>
      </c>
      <c r="I46" s="85">
        <f t="shared" ref="I46" si="139">(I45+I47)/2</f>
        <v>0.8518</v>
      </c>
      <c r="J46" s="81">
        <f t="shared" ref="J46" si="140">(J45+J47)/2</f>
        <v>1.6269999999999998</v>
      </c>
    </row>
    <row r="47" spans="2:10">
      <c r="B47" s="14">
        <v>-28</v>
      </c>
      <c r="C47" s="2">
        <v>0.22439999999999999</v>
      </c>
      <c r="D47" s="3">
        <v>0.21870000000000001</v>
      </c>
      <c r="E47" s="6">
        <v>8.0110000000000001E-4</v>
      </c>
      <c r="F47" s="12">
        <v>8.8035000000000002E-2</v>
      </c>
      <c r="G47" s="2">
        <v>162.65</v>
      </c>
      <c r="H47" s="3">
        <v>350.9</v>
      </c>
      <c r="I47" s="6">
        <v>0.85699999999999998</v>
      </c>
      <c r="J47" s="3">
        <v>1.6259999999999999</v>
      </c>
    </row>
    <row r="48" spans="2:10">
      <c r="B48" s="82">
        <v>-27</v>
      </c>
      <c r="C48" s="80">
        <f>(C47+C49)/2</f>
        <v>0.23369999999999999</v>
      </c>
      <c r="D48" s="83">
        <f t="shared" ref="D48" si="141">(D47+D49)/2</f>
        <v>0.22785</v>
      </c>
      <c r="E48" s="80">
        <f t="shared" ref="E48" si="142">(E47+E49)/2</f>
        <v>8.0320000000000001E-4</v>
      </c>
      <c r="F48" s="83">
        <f t="shared" ref="F48" si="143">(F47+F49)/2</f>
        <v>8.47715E-2</v>
      </c>
      <c r="G48" s="85">
        <f t="shared" ref="G48" si="144">(G47+G49)/2</f>
        <v>163.94</v>
      </c>
      <c r="H48" s="81">
        <f t="shared" ref="H48" si="145">(H47+H49)/2</f>
        <v>351.47500000000002</v>
      </c>
      <c r="I48" s="85">
        <f t="shared" ref="I48" si="146">(I47+I49)/2</f>
        <v>0.86224999999999996</v>
      </c>
      <c r="J48" s="81">
        <f t="shared" ref="J48" si="147">(J47+J49)/2</f>
        <v>1.6254999999999999</v>
      </c>
    </row>
    <row r="49" spans="2:10">
      <c r="B49" s="10">
        <v>-26</v>
      </c>
      <c r="C49" s="2">
        <v>0.24299999999999999</v>
      </c>
      <c r="D49" s="3">
        <v>0.23699999999999999</v>
      </c>
      <c r="E49" s="6">
        <v>8.053E-4</v>
      </c>
      <c r="F49" s="12">
        <v>8.1507999999999997E-2</v>
      </c>
      <c r="G49" s="2">
        <v>165.23</v>
      </c>
      <c r="H49" s="3">
        <v>352.05</v>
      </c>
      <c r="I49" s="6">
        <v>0.86750000000000005</v>
      </c>
      <c r="J49" s="3">
        <v>1.625</v>
      </c>
    </row>
    <row r="50" spans="2:10">
      <c r="B50" s="82">
        <v>-25</v>
      </c>
      <c r="C50" s="80">
        <f>(C49+C51)/2</f>
        <v>0.25285000000000002</v>
      </c>
      <c r="D50" s="83">
        <f t="shared" ref="D50" si="148">(D49+D51)/2</f>
        <v>0.24675</v>
      </c>
      <c r="E50" s="80">
        <f t="shared" ref="E50" si="149">(E49+E51)/2</f>
        <v>8.0750000000000006E-4</v>
      </c>
      <c r="F50" s="83">
        <f t="shared" ref="F50" si="150">(F49+F51)/2</f>
        <v>7.8532500000000005E-2</v>
      </c>
      <c r="G50" s="85">
        <f t="shared" ref="G50" si="151">(G49+G51)/2</f>
        <v>166.52499999999998</v>
      </c>
      <c r="H50" s="81">
        <f t="shared" ref="H50" si="152">(H49+H51)/2</f>
        <v>352.62</v>
      </c>
      <c r="I50" s="85">
        <f t="shared" ref="I50" si="153">(I49+I51)/2</f>
        <v>0.87270000000000003</v>
      </c>
      <c r="J50" s="81">
        <f t="shared" ref="J50" si="154">(J49+J51)/2</f>
        <v>1.6240000000000001</v>
      </c>
    </row>
    <row r="51" spans="2:10">
      <c r="B51" s="84">
        <v>-24</v>
      </c>
      <c r="C51" s="2">
        <v>0.26269999999999999</v>
      </c>
      <c r="D51" s="3">
        <v>0.25650000000000001</v>
      </c>
      <c r="E51" s="6">
        <v>8.097E-4</v>
      </c>
      <c r="F51" s="12">
        <v>7.5556999999999999E-2</v>
      </c>
      <c r="G51" s="2">
        <v>167.82</v>
      </c>
      <c r="H51" s="3">
        <v>353.19</v>
      </c>
      <c r="I51" s="6">
        <v>0.87790000000000001</v>
      </c>
      <c r="J51" s="3">
        <v>1.623</v>
      </c>
    </row>
    <row r="52" spans="2:10">
      <c r="B52" s="79">
        <v>-23</v>
      </c>
      <c r="C52" s="80">
        <f>(C51+C53)/2</f>
        <v>0.2732</v>
      </c>
      <c r="D52" s="83">
        <f t="shared" ref="D52" si="155">(D51+D53)/2</f>
        <v>0.26685000000000003</v>
      </c>
      <c r="E52" s="80">
        <f t="shared" ref="E52" si="156">(E51+E53)/2</f>
        <v>8.1189999999999995E-4</v>
      </c>
      <c r="F52" s="83">
        <f t="shared" ref="F52" si="157">(F51+F53)/2</f>
        <v>7.2840000000000002E-2</v>
      </c>
      <c r="G52" s="85">
        <f t="shared" ref="G52" si="158">(G51+G53)/2</f>
        <v>169.125</v>
      </c>
      <c r="H52" s="81">
        <f t="shared" ref="H52" si="159">(H51+H53)/2</f>
        <v>353.755</v>
      </c>
      <c r="I52" s="85">
        <f t="shared" ref="I52" si="160">(I51+I53)/2</f>
        <v>0.88305</v>
      </c>
      <c r="J52" s="81">
        <f t="shared" ref="J52" si="161">(J51+J53)/2</f>
        <v>1.6225000000000001</v>
      </c>
    </row>
    <row r="53" spans="2:10">
      <c r="B53" s="14">
        <v>-22</v>
      </c>
      <c r="C53" s="2">
        <v>0.28370000000000001</v>
      </c>
      <c r="D53" s="3">
        <v>0.2772</v>
      </c>
      <c r="E53" s="6">
        <v>8.141E-4</v>
      </c>
      <c r="F53" s="12">
        <v>7.0123000000000005E-2</v>
      </c>
      <c r="G53" s="2">
        <v>170.43</v>
      </c>
      <c r="H53" s="3">
        <v>354.32</v>
      </c>
      <c r="I53" s="6">
        <v>0.88819999999999999</v>
      </c>
      <c r="J53" s="3">
        <v>1.6220000000000001</v>
      </c>
    </row>
    <row r="54" spans="2:10">
      <c r="B54" s="82">
        <v>-21</v>
      </c>
      <c r="C54" s="80">
        <f>(C53+C55)/2</f>
        <v>0.29480000000000001</v>
      </c>
      <c r="D54" s="83">
        <f t="shared" ref="D54" si="162">(D53+D55)/2</f>
        <v>0.28815000000000002</v>
      </c>
      <c r="E54" s="80">
        <f t="shared" ref="E54" si="163">(E53+E55)/2</f>
        <v>8.1484999999999999E-4</v>
      </c>
      <c r="F54" s="83">
        <f t="shared" ref="F54" si="164">(F53+F55)/2</f>
        <v>6.7638000000000004E-2</v>
      </c>
      <c r="G54" s="85">
        <f t="shared" ref="G54" si="165">(G53+G55)/2</f>
        <v>171.74</v>
      </c>
      <c r="H54" s="81">
        <f t="shared" ref="H54" si="166">(H53+H55)/2</f>
        <v>354.88</v>
      </c>
      <c r="I54" s="85">
        <f t="shared" ref="I54" si="167">(I53+I55)/2</f>
        <v>0.89334999999999998</v>
      </c>
      <c r="J54" s="81">
        <f t="shared" ref="J54" si="168">(J53+J55)/2</f>
        <v>1.621</v>
      </c>
    </row>
    <row r="55" spans="2:10">
      <c r="B55" s="10">
        <v>-20</v>
      </c>
      <c r="C55" s="2">
        <v>0.30590000000000001</v>
      </c>
      <c r="D55" s="3">
        <v>0.29909999999999998</v>
      </c>
      <c r="E55" s="6">
        <v>8.1559999999999998E-4</v>
      </c>
      <c r="F55" s="12">
        <v>6.5153000000000003E-2</v>
      </c>
      <c r="G55" s="2">
        <v>173.05</v>
      </c>
      <c r="H55" s="3">
        <v>355.44</v>
      </c>
      <c r="I55" s="6">
        <v>0.89849999999999997</v>
      </c>
      <c r="J55" s="3">
        <v>1.62</v>
      </c>
    </row>
    <row r="56" spans="2:10">
      <c r="B56" s="82">
        <v>-19</v>
      </c>
      <c r="C56" s="80">
        <f>(C55+C57)/2</f>
        <v>0.31764999999999999</v>
      </c>
      <c r="D56" s="83">
        <f t="shared" ref="D56" si="169">(D55+D57)/2</f>
        <v>0.31069999999999998</v>
      </c>
      <c r="E56" s="80">
        <f t="shared" ref="E56" si="170">(E55+E57)/2</f>
        <v>8.1939999999999997E-4</v>
      </c>
      <c r="F56" s="83">
        <f t="shared" ref="F56" si="171">(F55+F57)/2</f>
        <v>6.2877500000000003E-2</v>
      </c>
      <c r="G56" s="85">
        <f t="shared" ref="G56" si="172">(G55+G57)/2</f>
        <v>174.36500000000001</v>
      </c>
      <c r="H56" s="81">
        <f t="shared" ref="H56" si="173">(H55+H57)/2</f>
        <v>355.995</v>
      </c>
      <c r="I56" s="85">
        <f t="shared" ref="I56" si="174">(I55+I57)/2</f>
        <v>0.90365000000000006</v>
      </c>
      <c r="J56" s="81">
        <f t="shared" ref="J56" si="175">(J55+J57)/2</f>
        <v>1.6194999999999999</v>
      </c>
    </row>
    <row r="57" spans="2:10">
      <c r="B57" s="84">
        <v>-18</v>
      </c>
      <c r="C57" s="2">
        <v>0.32940000000000003</v>
      </c>
      <c r="D57" s="3">
        <v>0.32229999999999998</v>
      </c>
      <c r="E57" s="6">
        <v>8.2319999999999995E-4</v>
      </c>
      <c r="F57" s="12">
        <v>6.0602000000000003E-2</v>
      </c>
      <c r="G57" s="2">
        <v>175.68</v>
      </c>
      <c r="H57" s="3">
        <v>356.55</v>
      </c>
      <c r="I57" s="6">
        <v>0.90880000000000005</v>
      </c>
      <c r="J57" s="3">
        <v>1.619</v>
      </c>
    </row>
    <row r="58" spans="2:10">
      <c r="B58" s="79">
        <v>-17</v>
      </c>
      <c r="C58" s="80">
        <f>(C57+C59)/2</f>
        <v>0.34184999999999999</v>
      </c>
      <c r="D58" s="83">
        <f t="shared" ref="D58" si="176">(D57+D59)/2</f>
        <v>0.33460000000000001</v>
      </c>
      <c r="E58" s="80">
        <f t="shared" ref="E58" si="177">(E57+E59)/2</f>
        <v>8.2554999999999998E-4</v>
      </c>
      <c r="F58" s="83">
        <f t="shared" ref="F58" si="178">(F57+F59)/2</f>
        <v>5.8514499999999997E-2</v>
      </c>
      <c r="G58" s="85">
        <f t="shared" ref="G58" si="179">(G57+G59)/2</f>
        <v>177</v>
      </c>
      <c r="H58" s="81">
        <f t="shared" ref="H58" si="180">(H57+H59)/2</f>
        <v>357.1</v>
      </c>
      <c r="I58" s="85">
        <f t="shared" ref="I58" si="181">(I57+I59)/2</f>
        <v>0.91395000000000004</v>
      </c>
      <c r="J58" s="81">
        <f t="shared" ref="J58" si="182">(J57+J59)/2</f>
        <v>1.6185</v>
      </c>
    </row>
    <row r="59" spans="2:10">
      <c r="B59" s="14">
        <v>-16</v>
      </c>
      <c r="C59" s="2">
        <v>0.3543</v>
      </c>
      <c r="D59" s="3">
        <v>0.34689999999999999</v>
      </c>
      <c r="E59" s="6">
        <v>8.2790000000000001E-4</v>
      </c>
      <c r="F59" s="12">
        <v>5.6426999999999998E-2</v>
      </c>
      <c r="G59" s="2">
        <v>178.32</v>
      </c>
      <c r="H59" s="3">
        <v>357.65</v>
      </c>
      <c r="I59" s="6">
        <v>0.91910000000000003</v>
      </c>
      <c r="J59" s="3">
        <v>1.6180000000000001</v>
      </c>
    </row>
    <row r="60" spans="2:10">
      <c r="B60" s="82">
        <v>-15</v>
      </c>
      <c r="C60" s="80">
        <f>(C59+C61)/2</f>
        <v>0.36745</v>
      </c>
      <c r="D60" s="83">
        <f t="shared" ref="D60" si="183">(D59+D61)/2</f>
        <v>0.3599</v>
      </c>
      <c r="E60" s="80">
        <f t="shared" ref="E60" si="184">(E59+E61)/2</f>
        <v>8.3029999999999996E-4</v>
      </c>
      <c r="F60" s="83">
        <f t="shared" ref="F60" si="185">(F59+F61)/2</f>
        <v>5.4509500000000002E-2</v>
      </c>
      <c r="G60" s="85">
        <f t="shared" ref="G60" si="186">(G59+G61)/2</f>
        <v>179.64999999999998</v>
      </c>
      <c r="H60" s="81">
        <f t="shared" ref="H60" si="187">(H59+H61)/2</f>
        <v>358.19499999999999</v>
      </c>
      <c r="I60" s="85">
        <f t="shared" ref="I60" si="188">(I59+I61)/2</f>
        <v>0.92420000000000002</v>
      </c>
      <c r="J60" s="81">
        <f t="shared" ref="J60" si="189">(J59+J61)/2</f>
        <v>1.617</v>
      </c>
    </row>
    <row r="61" spans="2:10">
      <c r="B61" s="10">
        <v>-14</v>
      </c>
      <c r="C61" s="2">
        <v>0.38059999999999999</v>
      </c>
      <c r="D61" s="3">
        <v>0.37290000000000001</v>
      </c>
      <c r="E61" s="6">
        <v>8.3270000000000002E-4</v>
      </c>
      <c r="F61" s="12">
        <v>5.2592E-2</v>
      </c>
      <c r="G61" s="2">
        <v>180.98</v>
      </c>
      <c r="H61" s="3">
        <v>358.74</v>
      </c>
      <c r="I61" s="6">
        <v>0.92930000000000001</v>
      </c>
      <c r="J61" s="3">
        <v>1.6160000000000001</v>
      </c>
    </row>
    <row r="62" spans="2:10">
      <c r="B62" s="82">
        <v>-13</v>
      </c>
      <c r="C62" s="80">
        <f>(C61+C63)/2</f>
        <v>0.39444999999999997</v>
      </c>
      <c r="D62" s="83">
        <f t="shared" ref="D62" si="190">(D61+D63)/2</f>
        <v>0.38664999999999999</v>
      </c>
      <c r="E62" s="80">
        <f t="shared" ref="E62" si="191">(E61+E63)/2</f>
        <v>8.3515E-4</v>
      </c>
      <c r="F62" s="83">
        <f t="shared" ref="F62" si="192">(F61+F63)/2</f>
        <v>5.0828499999999999E-2</v>
      </c>
      <c r="G62" s="85">
        <f t="shared" ref="G62" si="193">(G61+G63)/2</f>
        <v>182.315</v>
      </c>
      <c r="H62" s="81">
        <f t="shared" ref="H62" si="194">(H61+H63)/2</f>
        <v>359.28499999999997</v>
      </c>
      <c r="I62" s="85">
        <f t="shared" ref="I62" si="195">(I61+I63)/2</f>
        <v>0.93435000000000001</v>
      </c>
      <c r="J62" s="81">
        <f t="shared" ref="J62" si="196">(J61+J63)/2</f>
        <v>1.6154999999999999</v>
      </c>
    </row>
    <row r="63" spans="2:10">
      <c r="B63" s="84">
        <v>-12</v>
      </c>
      <c r="C63" s="2">
        <v>0.4083</v>
      </c>
      <c r="D63" s="3">
        <v>0.40039999999999998</v>
      </c>
      <c r="E63" s="6">
        <v>8.3759999999999998E-4</v>
      </c>
      <c r="F63" s="12">
        <v>4.9064999999999998E-2</v>
      </c>
      <c r="G63" s="2">
        <v>183.65</v>
      </c>
      <c r="H63" s="3">
        <v>359.83</v>
      </c>
      <c r="I63" s="6">
        <v>0.93940000000000001</v>
      </c>
      <c r="J63" s="3">
        <v>1.615</v>
      </c>
    </row>
    <row r="64" spans="2:10">
      <c r="B64" s="79">
        <v>-11</v>
      </c>
      <c r="C64" s="80">
        <f>(C63+C65)/2</f>
        <v>0.42294999999999999</v>
      </c>
      <c r="D64" s="83">
        <f t="shared" ref="D64" si="197">(D63+D65)/2</f>
        <v>0.41485</v>
      </c>
      <c r="E64" s="80">
        <f t="shared" ref="E64" si="198">(E63+E65)/2</f>
        <v>8.4009999999999998E-4</v>
      </c>
      <c r="F64" s="83">
        <f t="shared" ref="F64" si="199">(F63+F65)/2</f>
        <v>4.7440499999999997E-2</v>
      </c>
      <c r="G64" s="85">
        <f t="shared" ref="G64" si="200">(G63+G65)/2</f>
        <v>184.995</v>
      </c>
      <c r="H64" s="81">
        <f t="shared" ref="H64" si="201">(H63+H65)/2</f>
        <v>360.36</v>
      </c>
      <c r="I64" s="85">
        <f t="shared" ref="I64" si="202">(I63+I65)/2</f>
        <v>0.94450000000000001</v>
      </c>
      <c r="J64" s="81">
        <f t="shared" ref="J64" si="203">(J63+J65)/2</f>
        <v>1.6145</v>
      </c>
    </row>
    <row r="65" spans="2:10">
      <c r="B65" s="14">
        <v>-10</v>
      </c>
      <c r="C65" s="2">
        <v>0.43759999999999999</v>
      </c>
      <c r="D65" s="3">
        <v>0.42930000000000001</v>
      </c>
      <c r="E65" s="6">
        <v>8.4259999999999999E-4</v>
      </c>
      <c r="F65" s="12">
        <v>4.5816000000000003E-2</v>
      </c>
      <c r="G65" s="2">
        <v>186.34</v>
      </c>
      <c r="H65" s="3">
        <v>360.89</v>
      </c>
      <c r="I65" s="6">
        <v>0.9496</v>
      </c>
      <c r="J65" s="3">
        <v>1.6140000000000001</v>
      </c>
    </row>
    <row r="66" spans="2:10">
      <c r="B66" s="82">
        <v>-9</v>
      </c>
      <c r="C66" s="80">
        <f>(C65+C67)/2</f>
        <v>0.45299999999999996</v>
      </c>
      <c r="D66" s="83">
        <f t="shared" ref="D66" si="204">(D65+D67)/2</f>
        <v>0.44455</v>
      </c>
      <c r="E66" s="80">
        <f t="shared" ref="E66" si="205">(E65+E67)/2</f>
        <v>8.4519999999999994E-4</v>
      </c>
      <c r="F66" s="83">
        <f t="shared" ref="F66" si="206">(F65+F67)/2</f>
        <v>4.4317999999999996E-2</v>
      </c>
      <c r="G66" s="85">
        <f t="shared" ref="G66" si="207">(G65+G67)/2</f>
        <v>187.69</v>
      </c>
      <c r="H66" s="81">
        <f t="shared" ref="H66" si="208">(H65+H67)/2</f>
        <v>361.41999999999996</v>
      </c>
      <c r="I66" s="85">
        <f t="shared" ref="I66" si="209">(I65+I67)/2</f>
        <v>0.95465</v>
      </c>
      <c r="J66" s="81">
        <f t="shared" ref="J66" si="210">(J65+J67)/2</f>
        <v>1.6135000000000002</v>
      </c>
    </row>
    <row r="67" spans="2:10">
      <c r="B67" s="10">
        <v>-8</v>
      </c>
      <c r="C67" s="2">
        <v>0.46839999999999998</v>
      </c>
      <c r="D67" s="3">
        <v>0.45979999999999999</v>
      </c>
      <c r="E67" s="6">
        <v>8.4780000000000001E-4</v>
      </c>
      <c r="F67" s="12">
        <v>4.2819999999999997E-2</v>
      </c>
      <c r="G67" s="2">
        <v>189.04</v>
      </c>
      <c r="H67" s="3">
        <v>361.95</v>
      </c>
      <c r="I67" s="6">
        <v>0.9597</v>
      </c>
      <c r="J67" s="3">
        <v>1.613</v>
      </c>
    </row>
    <row r="68" spans="2:10">
      <c r="B68" s="82">
        <v>-7</v>
      </c>
      <c r="C68" s="80">
        <f>(C67+C69)/2</f>
        <v>0.48460000000000003</v>
      </c>
      <c r="D68" s="83">
        <f t="shared" ref="D68" si="211">(D67+D69)/2</f>
        <v>0.47585</v>
      </c>
      <c r="E68" s="80">
        <f t="shared" ref="E68" si="212">(E67+E69)/2</f>
        <v>8.5040000000000007E-4</v>
      </c>
      <c r="F68" s="83">
        <f t="shared" ref="F68" si="213">(F67+F69)/2</f>
        <v>4.1436500000000001E-2</v>
      </c>
      <c r="G68" s="85">
        <f t="shared" ref="G68" si="214">(G67+G69)/2</f>
        <v>190.39999999999998</v>
      </c>
      <c r="H68" s="81">
        <f t="shared" ref="H68" si="215">(H67+H69)/2</f>
        <v>362.47500000000002</v>
      </c>
      <c r="I68" s="85">
        <f t="shared" ref="I68" si="216">(I67+I69)/2</f>
        <v>0.96475</v>
      </c>
      <c r="J68" s="81">
        <f t="shared" ref="J68" si="217">(J67+J69)/2</f>
        <v>1.6125</v>
      </c>
    </row>
    <row r="69" spans="2:10">
      <c r="B69" s="84">
        <v>-6</v>
      </c>
      <c r="C69" s="2">
        <v>0.50080000000000002</v>
      </c>
      <c r="D69" s="3">
        <v>0.4919</v>
      </c>
      <c r="E69" s="6">
        <v>8.5300000000000003E-4</v>
      </c>
      <c r="F69" s="12">
        <v>4.0052999999999998E-2</v>
      </c>
      <c r="G69" s="2">
        <v>191.76</v>
      </c>
      <c r="H69" s="3">
        <v>363</v>
      </c>
      <c r="I69" s="6">
        <v>0.9698</v>
      </c>
      <c r="J69" s="3">
        <v>1.6120000000000001</v>
      </c>
    </row>
    <row r="70" spans="2:10">
      <c r="B70" s="79">
        <v>-5</v>
      </c>
      <c r="C70" s="80">
        <f>(C69+C71)/2</f>
        <v>0.51780000000000004</v>
      </c>
      <c r="D70" s="83">
        <f t="shared" ref="D70" si="218">(D69+D71)/2</f>
        <v>0.50879999999999992</v>
      </c>
      <c r="E70" s="80">
        <f t="shared" ref="E70" si="219">(E69+E71)/2</f>
        <v>8.5574999999999996E-4</v>
      </c>
      <c r="F70" s="83">
        <f t="shared" ref="F70" si="220">(F69+F71)/2</f>
        <v>3.8774000000000003E-2</v>
      </c>
      <c r="G70" s="85">
        <f t="shared" ref="G70" si="221">(G69+G71)/2</f>
        <v>193.125</v>
      </c>
      <c r="H70" s="81">
        <f t="shared" ref="H70" si="222">(H69+H71)/2</f>
        <v>363.51</v>
      </c>
      <c r="I70" s="85">
        <f t="shared" ref="I70" si="223">(I69+I71)/2</f>
        <v>0.97484999999999999</v>
      </c>
      <c r="J70" s="81">
        <f t="shared" ref="J70" si="224">(J69+J71)/2</f>
        <v>1.6114999999999999</v>
      </c>
    </row>
    <row r="71" spans="2:10">
      <c r="B71" s="14">
        <v>-4</v>
      </c>
      <c r="C71" s="2">
        <v>0.53480000000000005</v>
      </c>
      <c r="D71" s="3">
        <v>0.52569999999999995</v>
      </c>
      <c r="E71" s="6">
        <v>8.585E-4</v>
      </c>
      <c r="F71" s="12">
        <v>3.7495000000000001E-2</v>
      </c>
      <c r="G71" s="2">
        <v>194.49</v>
      </c>
      <c r="H71" s="3">
        <v>364.02</v>
      </c>
      <c r="I71" s="6">
        <v>0.97989999999999999</v>
      </c>
      <c r="J71" s="3">
        <v>1.611</v>
      </c>
    </row>
    <row r="72" spans="2:10">
      <c r="B72" s="82">
        <v>-3</v>
      </c>
      <c r="C72" s="80">
        <f>(C71+C73)/2</f>
        <v>0.55269999999999997</v>
      </c>
      <c r="D72" s="83">
        <f t="shared" ref="D72" si="225">(D71+D73)/2</f>
        <v>0.54344999999999999</v>
      </c>
      <c r="E72" s="80">
        <f t="shared" ref="E72" si="226">(E71+E73)/2</f>
        <v>8.6125000000000004E-4</v>
      </c>
      <c r="F72" s="83">
        <f t="shared" ref="F72" si="227">(F71+F73)/2</f>
        <v>3.6310999999999996E-2</v>
      </c>
      <c r="G72" s="85">
        <f t="shared" ref="G72" si="228">(G71+G73)/2</f>
        <v>195.86500000000001</v>
      </c>
      <c r="H72" s="81">
        <f t="shared" ref="H72" si="229">(H71+H73)/2</f>
        <v>364.53</v>
      </c>
      <c r="I72" s="85">
        <f t="shared" ref="I72" si="230">(I71+I73)/2</f>
        <v>0.98494999999999999</v>
      </c>
      <c r="J72" s="81">
        <f t="shared" ref="J72" si="231">(J71+J73)/2</f>
        <v>1.6105</v>
      </c>
    </row>
    <row r="73" spans="2:10">
      <c r="B73" s="10">
        <v>-2</v>
      </c>
      <c r="C73" s="2">
        <v>0.5706</v>
      </c>
      <c r="D73" s="3">
        <v>0.56120000000000003</v>
      </c>
      <c r="E73" s="6">
        <v>8.6399999999999997E-4</v>
      </c>
      <c r="F73" s="12">
        <v>3.5126999999999999E-2</v>
      </c>
      <c r="G73" s="2">
        <v>197.24</v>
      </c>
      <c r="H73" s="3">
        <v>365.04</v>
      </c>
      <c r="I73" s="6">
        <v>0.99</v>
      </c>
      <c r="J73" s="3">
        <v>1.61</v>
      </c>
    </row>
    <row r="74" spans="2:10">
      <c r="B74" s="82">
        <v>-1</v>
      </c>
      <c r="C74" s="80">
        <f>(C73+C75)/2</f>
        <v>0.58939999999999992</v>
      </c>
      <c r="D74" s="83">
        <f t="shared" ref="D74" si="232">(D73+D75)/2</f>
        <v>0.57984999999999998</v>
      </c>
      <c r="E74" s="80">
        <f t="shared" ref="E74" si="233">(E73+E75)/2</f>
        <v>8.6684999999999996E-4</v>
      </c>
      <c r="F74" s="83">
        <f t="shared" ref="F74" si="234">(F73+F75)/2</f>
        <v>3.4029500000000004E-2</v>
      </c>
      <c r="G74" s="85">
        <f t="shared" ref="G74" si="235">(G73+G75)/2</f>
        <v>198.62</v>
      </c>
      <c r="H74" s="81">
        <f t="shared" ref="H74" si="236">(H73+H75)/2</f>
        <v>365.54</v>
      </c>
      <c r="I74" s="85">
        <f t="shared" ref="I74" si="237">(I73+I75)/2</f>
        <v>0.995</v>
      </c>
      <c r="J74" s="81">
        <f t="shared" ref="J74" si="238">(J73+J75)/2</f>
        <v>1.6095000000000002</v>
      </c>
    </row>
    <row r="75" spans="2:10">
      <c r="B75" s="84">
        <v>0</v>
      </c>
      <c r="C75" s="2">
        <v>0.60819999999999996</v>
      </c>
      <c r="D75" s="3">
        <v>0.59850000000000003</v>
      </c>
      <c r="E75" s="6">
        <v>8.6970000000000005E-4</v>
      </c>
      <c r="F75" s="12">
        <v>3.2932000000000003E-2</v>
      </c>
      <c r="G75" s="2">
        <v>200</v>
      </c>
      <c r="H75" s="3">
        <v>366.04</v>
      </c>
      <c r="I75" s="6">
        <v>1</v>
      </c>
      <c r="J75" s="3">
        <v>1.609</v>
      </c>
    </row>
    <row r="76" spans="2:10">
      <c r="B76" s="79">
        <v>1</v>
      </c>
      <c r="C76" s="80">
        <f>(C75+C77)/2</f>
        <v>0.6278999999999999</v>
      </c>
      <c r="D76" s="83">
        <f t="shared" ref="D76" si="239">(D75+D77)/2</f>
        <v>0.61804999999999999</v>
      </c>
      <c r="E76" s="80">
        <f t="shared" ref="E76" si="240">(E75+E77)/2</f>
        <v>8.7264999999999999E-4</v>
      </c>
      <c r="F76" s="83">
        <f t="shared" ref="F76" si="241">(F75+F77)/2</f>
        <v>3.1913499999999997E-2</v>
      </c>
      <c r="G76" s="85">
        <f t="shared" ref="G76" si="242">(G75+G77)/2</f>
        <v>201.39</v>
      </c>
      <c r="H76" s="81">
        <f t="shared" ref="H76" si="243">(H75+H77)/2</f>
        <v>366.53</v>
      </c>
      <c r="I76" s="85">
        <f t="shared" ref="I76" si="244">(I75+I77)/2</f>
        <v>1.0049999999999999</v>
      </c>
      <c r="J76" s="81">
        <f t="shared" ref="J76" si="245">(J75+J77)/2</f>
        <v>1.6085</v>
      </c>
    </row>
    <row r="77" spans="2:10">
      <c r="B77" s="14">
        <v>2</v>
      </c>
      <c r="C77" s="2">
        <v>0.64759999999999995</v>
      </c>
      <c r="D77" s="3">
        <v>0.63759999999999994</v>
      </c>
      <c r="E77" s="6">
        <v>8.7560000000000003E-4</v>
      </c>
      <c r="F77" s="12">
        <v>3.0894999999999999E-2</v>
      </c>
      <c r="G77" s="2">
        <v>202.78</v>
      </c>
      <c r="H77" s="3">
        <v>367.02</v>
      </c>
      <c r="I77" s="6">
        <v>1.01</v>
      </c>
      <c r="J77" s="3">
        <v>1.6080000000000001</v>
      </c>
    </row>
    <row r="78" spans="2:10">
      <c r="B78" s="82">
        <v>3</v>
      </c>
      <c r="C78" s="80">
        <f>(C77+C79)/2</f>
        <v>0.66825000000000001</v>
      </c>
      <c r="D78" s="83">
        <f t="shared" ref="D78" si="246">(D77+D79)/2</f>
        <v>0.65809999999999991</v>
      </c>
      <c r="E78" s="80">
        <f t="shared" ref="E78" si="247">(E77+E79)/2</f>
        <v>8.786E-4</v>
      </c>
      <c r="F78" s="83">
        <f t="shared" ref="F78" si="248">(F77+F79)/2</f>
        <v>2.9949E-2</v>
      </c>
      <c r="G78" s="85">
        <f t="shared" ref="G78" si="249">(G77+G79)/2</f>
        <v>204.18</v>
      </c>
      <c r="H78" s="81">
        <f t="shared" ref="H78" si="250">(H77+H79)/2</f>
        <v>367.505</v>
      </c>
      <c r="I78" s="85">
        <f t="shared" ref="I78" si="251">(I77+I79)/2</f>
        <v>1.0150000000000001</v>
      </c>
      <c r="J78" s="81">
        <f t="shared" ref="J78" si="252">(J77+J79)/2</f>
        <v>1.6074999999999999</v>
      </c>
    </row>
    <row r="79" spans="2:10">
      <c r="B79" s="10">
        <v>4</v>
      </c>
      <c r="C79" s="2">
        <v>0.68889999999999996</v>
      </c>
      <c r="D79" s="3">
        <v>0.67859999999999998</v>
      </c>
      <c r="E79" s="6">
        <v>8.8159999999999996E-4</v>
      </c>
      <c r="F79" s="12">
        <v>2.9003000000000001E-2</v>
      </c>
      <c r="G79" s="2">
        <v>205.58</v>
      </c>
      <c r="H79" s="3">
        <v>367.99</v>
      </c>
      <c r="I79" s="6">
        <v>1.02</v>
      </c>
      <c r="J79" s="3">
        <v>1.607</v>
      </c>
    </row>
    <row r="80" spans="2:10">
      <c r="B80" s="82">
        <v>5</v>
      </c>
      <c r="C80" s="80">
        <f>(C79+C81)/2</f>
        <v>0.71055000000000001</v>
      </c>
      <c r="D80" s="83">
        <f t="shared" ref="D80" si="253">(D79+D81)/2</f>
        <v>0.70005000000000006</v>
      </c>
      <c r="E80" s="80">
        <f t="shared" ref="E80" si="254">(E79+E81)/2</f>
        <v>8.8469999999999998E-4</v>
      </c>
      <c r="F80" s="83">
        <f t="shared" ref="F80" si="255">(F79+F81)/2</f>
        <v>2.8123000000000002E-2</v>
      </c>
      <c r="G80" s="85">
        <f t="shared" ref="G80" si="256">(G79+G81)/2</f>
        <v>206.99</v>
      </c>
      <c r="H80" s="81">
        <f t="shared" ref="H80" si="257">(H79+H81)/2</f>
        <v>368.46500000000003</v>
      </c>
      <c r="I80" s="85">
        <f t="shared" ref="I80" si="258">(I79+I81)/2</f>
        <v>1.0249999999999999</v>
      </c>
      <c r="J80" s="81">
        <f t="shared" ref="J80" si="259">(J79+J81)/2</f>
        <v>1.6065</v>
      </c>
    </row>
    <row r="81" spans="2:10">
      <c r="B81" s="84">
        <v>6</v>
      </c>
      <c r="C81" s="2">
        <v>0.73219999999999996</v>
      </c>
      <c r="D81" s="3">
        <v>0.72150000000000003</v>
      </c>
      <c r="E81" s="6">
        <v>8.878E-4</v>
      </c>
      <c r="F81" s="12">
        <v>2.7243E-2</v>
      </c>
      <c r="G81" s="2">
        <v>208.4</v>
      </c>
      <c r="H81" s="3">
        <v>368.94</v>
      </c>
      <c r="I81" s="6">
        <v>1.03</v>
      </c>
      <c r="J81" s="3">
        <v>1.6060000000000001</v>
      </c>
    </row>
    <row r="82" spans="2:10">
      <c r="B82" s="79">
        <v>7</v>
      </c>
      <c r="C82" s="80">
        <f>(C81+C83)/2</f>
        <v>0.75479999999999992</v>
      </c>
      <c r="D82" s="83">
        <f t="shared" ref="D82" si="260">(D81+D83)/2</f>
        <v>0.74395</v>
      </c>
      <c r="E82" s="80">
        <f t="shared" ref="E82" si="261">(E81+E83)/2</f>
        <v>8.9100000000000008E-4</v>
      </c>
      <c r="F82" s="83">
        <f t="shared" ref="F82" si="262">(F81+F83)/2</f>
        <v>2.6424E-2</v>
      </c>
      <c r="G82" s="85">
        <f t="shared" ref="G82" si="263">(G81+G83)/2</f>
        <v>209.82</v>
      </c>
      <c r="H82" s="81">
        <f t="shared" ref="H82" si="264">(H81+H83)/2</f>
        <v>369.40499999999997</v>
      </c>
      <c r="I82" s="85">
        <f t="shared" ref="I82" si="265">(I81+I83)/2</f>
        <v>1.0350000000000001</v>
      </c>
      <c r="J82" s="81">
        <f t="shared" ref="J82" si="266">(J81+J83)/2</f>
        <v>1.6055000000000001</v>
      </c>
    </row>
    <row r="83" spans="2:10">
      <c r="B83" s="14">
        <v>8</v>
      </c>
      <c r="C83" s="2">
        <v>0.77739999999999998</v>
      </c>
      <c r="D83" s="3">
        <v>0.76639999999999997</v>
      </c>
      <c r="E83" s="6">
        <v>8.9420000000000005E-4</v>
      </c>
      <c r="F83" s="12">
        <v>2.5604999999999999E-2</v>
      </c>
      <c r="G83" s="2">
        <v>211.24</v>
      </c>
      <c r="H83" s="3">
        <v>369.87</v>
      </c>
      <c r="I83" s="6">
        <v>1.04</v>
      </c>
      <c r="J83" s="3">
        <v>1.605</v>
      </c>
    </row>
    <row r="84" spans="2:10">
      <c r="B84" s="82">
        <v>9</v>
      </c>
      <c r="C84" s="80">
        <f>(C83+C85)/2</f>
        <v>0.60104999999999997</v>
      </c>
      <c r="D84" s="83">
        <f t="shared" ref="D84" si="267">(D83+D85)/2</f>
        <v>0.78990000000000005</v>
      </c>
      <c r="E84" s="80">
        <f t="shared" ref="E84" si="268">(E83+E85)/2</f>
        <v>8.9750000000000008E-4</v>
      </c>
      <c r="F84" s="83">
        <f t="shared" ref="F84" si="269">(F83+F85)/2</f>
        <v>2.4841000000000002E-2</v>
      </c>
      <c r="G84" s="85">
        <f t="shared" ref="G84" si="270">(G83+G85)/2</f>
        <v>212.66500000000002</v>
      </c>
      <c r="H84" s="81">
        <f t="shared" ref="H84" si="271">(H83+H85)/2</f>
        <v>370.32499999999999</v>
      </c>
      <c r="I84" s="85">
        <f t="shared" ref="I84" si="272">(I83+I85)/2</f>
        <v>1.0449999999999999</v>
      </c>
      <c r="J84" s="81">
        <f t="shared" ref="J84" si="273">(J83+J85)/2</f>
        <v>1.6045</v>
      </c>
    </row>
    <row r="85" spans="2:10">
      <c r="B85" s="10">
        <v>10</v>
      </c>
      <c r="C85" s="2">
        <v>0.42470000000000002</v>
      </c>
      <c r="D85" s="3">
        <v>0.81340000000000001</v>
      </c>
      <c r="E85" s="6">
        <v>9.0079999999999999E-4</v>
      </c>
      <c r="F85" s="12">
        <v>2.4077000000000001E-2</v>
      </c>
      <c r="G85" s="2">
        <v>214.09</v>
      </c>
      <c r="H85" s="3">
        <v>370.78</v>
      </c>
      <c r="I85" s="6">
        <v>1.05</v>
      </c>
      <c r="J85" s="3">
        <v>1.6040000000000001</v>
      </c>
    </row>
    <row r="86" spans="2:10">
      <c r="B86" s="82">
        <v>11</v>
      </c>
      <c r="C86" s="80">
        <f>(C85+C87)/2</f>
        <v>0.64939999999999998</v>
      </c>
      <c r="D86" s="83">
        <f t="shared" ref="D86" si="274">(D85+D87)/2</f>
        <v>0.83800000000000008</v>
      </c>
      <c r="E86" s="80">
        <f t="shared" ref="E86" si="275">(E85+E87)/2</f>
        <v>9.0415000000000005E-4</v>
      </c>
      <c r="F86" s="83">
        <f t="shared" ref="F86" si="276">(F85+F87)/2</f>
        <v>2.33645E-2</v>
      </c>
      <c r="G86" s="85">
        <f t="shared" ref="G86" si="277">(G85+G87)/2</f>
        <v>215.53</v>
      </c>
      <c r="H86" s="81">
        <f t="shared" ref="H86" si="278">(H85+H87)/2</f>
        <v>371.22</v>
      </c>
      <c r="I86" s="85">
        <f t="shared" ref="I86" si="279">(I85+I87)/2</f>
        <v>1.0550000000000002</v>
      </c>
      <c r="J86" s="81">
        <f t="shared" ref="J86" si="280">(J85+J87)/2</f>
        <v>1.6034999999999999</v>
      </c>
    </row>
    <row r="87" spans="2:10">
      <c r="B87" s="84">
        <v>12</v>
      </c>
      <c r="C87" s="2">
        <v>0.87409999999999999</v>
      </c>
      <c r="D87" s="3">
        <v>0.86260000000000003</v>
      </c>
      <c r="E87" s="6">
        <v>9.075E-4</v>
      </c>
      <c r="F87" s="12">
        <v>2.2651999999999999E-2</v>
      </c>
      <c r="G87" s="2">
        <v>216.97</v>
      </c>
      <c r="H87" s="3">
        <v>371.66</v>
      </c>
      <c r="I87" s="6">
        <v>1.06</v>
      </c>
      <c r="J87" s="3">
        <v>1.603</v>
      </c>
    </row>
    <row r="88" spans="2:10">
      <c r="B88" s="79">
        <v>13</v>
      </c>
      <c r="C88" s="80">
        <f>(C87+C89)/2</f>
        <v>0.89989999999999992</v>
      </c>
      <c r="D88" s="83">
        <f t="shared" ref="D88" si="281">(D87+D89)/2</f>
        <v>0.88800000000000001</v>
      </c>
      <c r="E88" s="80">
        <f t="shared" ref="E88" si="282">(E87+E89)/2</f>
        <v>9.1105000000000005E-4</v>
      </c>
      <c r="F88" s="83">
        <f t="shared" ref="F88" si="283">(F87+F89)/2</f>
        <v>2.1986499999999999E-2</v>
      </c>
      <c r="G88" s="85">
        <f t="shared" ref="G88" si="284">(G87+G89)/2</f>
        <v>218.42000000000002</v>
      </c>
      <c r="H88" s="81">
        <f t="shared" ref="H88" si="285">(H87+H89)/2</f>
        <v>372.09500000000003</v>
      </c>
      <c r="I88" s="85">
        <f t="shared" ref="I88" si="286">(I87+I89)/2</f>
        <v>1.0649500000000001</v>
      </c>
      <c r="J88" s="81">
        <f t="shared" ref="J88" si="287">(J87+J89)/2</f>
        <v>1.6025</v>
      </c>
    </row>
    <row r="89" spans="2:10">
      <c r="B89" s="14">
        <v>14</v>
      </c>
      <c r="C89" s="2">
        <v>0.92569999999999997</v>
      </c>
      <c r="D89" s="3">
        <v>0.91339999999999999</v>
      </c>
      <c r="E89" s="6">
        <v>9.146E-4</v>
      </c>
      <c r="F89" s="12">
        <v>2.1321E-2</v>
      </c>
      <c r="G89" s="2">
        <v>219.87</v>
      </c>
      <c r="H89" s="3">
        <v>372.53</v>
      </c>
      <c r="I89" s="6">
        <v>1.0699000000000001</v>
      </c>
      <c r="J89" s="3">
        <v>1.6020000000000001</v>
      </c>
    </row>
    <row r="90" spans="2:10">
      <c r="B90" s="82">
        <v>15</v>
      </c>
      <c r="C90" s="80">
        <f>(C89+C91)/2</f>
        <v>0.95265</v>
      </c>
      <c r="D90" s="83">
        <f t="shared" ref="D90" si="288">(D89+D91)/2</f>
        <v>0.94045000000000001</v>
      </c>
      <c r="E90" s="80">
        <f t="shared" ref="E90" si="289">(E89+E91)/2</f>
        <v>9.1819999999999998E-4</v>
      </c>
      <c r="F90" s="83">
        <f t="shared" ref="F90" si="290">(F89+F91)/2</f>
        <v>2.0698500000000002E-2</v>
      </c>
      <c r="G90" s="85">
        <f t="shared" ref="G90" si="291">(G89+G91)/2</f>
        <v>221.32999999999998</v>
      </c>
      <c r="H90" s="81">
        <f t="shared" ref="H90" si="292">(H89+H91)/2</f>
        <v>372.94499999999999</v>
      </c>
      <c r="I90" s="85">
        <f t="shared" ref="I90" si="293">(I89+I91)/2</f>
        <v>1.0749</v>
      </c>
      <c r="J90" s="81">
        <f t="shared" ref="J90" si="294">(J89+J91)/2</f>
        <v>1.6015000000000001</v>
      </c>
    </row>
    <row r="91" spans="2:10">
      <c r="B91" s="10">
        <v>16</v>
      </c>
      <c r="C91" s="2">
        <v>0.97960000000000003</v>
      </c>
      <c r="D91" s="3">
        <v>0.96750000000000003</v>
      </c>
      <c r="E91" s="6">
        <v>9.2179999999999996E-4</v>
      </c>
      <c r="F91" s="12">
        <v>2.0076E-2</v>
      </c>
      <c r="G91" s="2">
        <v>222.79</v>
      </c>
      <c r="H91" s="3">
        <v>373.36</v>
      </c>
      <c r="I91" s="6">
        <v>1.0799000000000001</v>
      </c>
      <c r="J91" s="3">
        <v>1.601</v>
      </c>
    </row>
    <row r="92" spans="2:10">
      <c r="B92" s="82">
        <v>17</v>
      </c>
      <c r="C92" s="80">
        <f>(C91+C93)/2</f>
        <v>1.0076499999999999</v>
      </c>
      <c r="D92" s="83">
        <f t="shared" ref="D92" si="295">(D91+D93)/2</f>
        <v>0.99540000000000006</v>
      </c>
      <c r="E92" s="80">
        <f t="shared" ref="E92" si="296">(E91+E93)/2</f>
        <v>9.2555000000000003E-4</v>
      </c>
      <c r="F92" s="83">
        <f t="shared" ref="F92" si="297">(F91+F93)/2</f>
        <v>1.94935E-2</v>
      </c>
      <c r="G92" s="85">
        <f t="shared" ref="G92" si="298">(G91+G93)/2</f>
        <v>224.26499999999999</v>
      </c>
      <c r="H92" s="81">
        <f t="shared" ref="H92" si="299">(H91+H93)/2</f>
        <v>373.77</v>
      </c>
      <c r="I92" s="85">
        <f t="shared" ref="I92" si="300">(I91+I93)/2</f>
        <v>1.0849000000000002</v>
      </c>
      <c r="J92" s="81">
        <f t="shared" ref="J92" si="301">(J91+J93)/2</f>
        <v>1.6005</v>
      </c>
    </row>
    <row r="93" spans="2:10">
      <c r="B93" s="84">
        <v>18</v>
      </c>
      <c r="C93" s="2">
        <v>1.0357000000000001</v>
      </c>
      <c r="D93" s="3">
        <v>1.0233000000000001</v>
      </c>
      <c r="E93" s="6">
        <v>9.2929999999999998E-4</v>
      </c>
      <c r="F93" s="12">
        <v>1.8911000000000001E-2</v>
      </c>
      <c r="G93" s="2">
        <v>225.74</v>
      </c>
      <c r="H93" s="3">
        <v>374.18</v>
      </c>
      <c r="I93" s="6">
        <v>1.0899000000000001</v>
      </c>
      <c r="J93" s="3">
        <v>1.6</v>
      </c>
    </row>
    <row r="94" spans="2:10">
      <c r="B94" s="79">
        <v>19</v>
      </c>
      <c r="C94" s="80">
        <f>(C93+C95)/2</f>
        <v>1.0649999999999999</v>
      </c>
      <c r="D94" s="83">
        <f t="shared" ref="D94" si="302">(D93+D95)/2</f>
        <v>1.0524499999999999</v>
      </c>
      <c r="E94" s="80">
        <f t="shared" ref="E94" si="303">(E93+E95)/2</f>
        <v>9.3319999999999991E-4</v>
      </c>
      <c r="F94" s="83">
        <f t="shared" ref="F94" si="304">(F93+F95)/2</f>
        <v>1.8364999999999999E-2</v>
      </c>
      <c r="G94" s="85">
        <f t="shared" ref="G94" si="305">(G93+G95)/2</f>
        <v>227.22500000000002</v>
      </c>
      <c r="H94" s="81">
        <f t="shared" ref="H94" si="306">(H93+H95)/2</f>
        <v>374.57</v>
      </c>
      <c r="I94" s="85">
        <f t="shared" ref="I94" si="307">(I93+I95)/2</f>
        <v>1.0948500000000001</v>
      </c>
      <c r="J94" s="81">
        <f t="shared" ref="J94" si="308">(J93+J95)/2</f>
        <v>1.5994999999999999</v>
      </c>
    </row>
    <row r="95" spans="2:10">
      <c r="B95" s="10">
        <v>20</v>
      </c>
      <c r="C95" s="2">
        <v>1.0943000000000001</v>
      </c>
      <c r="D95" s="3">
        <v>1.0815999999999999</v>
      </c>
      <c r="E95" s="6">
        <v>9.3709999999999996E-4</v>
      </c>
      <c r="F95" s="12">
        <v>1.7819000000000002E-2</v>
      </c>
      <c r="G95" s="2">
        <v>228.71</v>
      </c>
      <c r="H95" s="3">
        <v>374.96</v>
      </c>
      <c r="I95" s="6">
        <v>1.0998000000000001</v>
      </c>
      <c r="J95" s="3">
        <v>1.599</v>
      </c>
    </row>
    <row r="96" spans="2:10">
      <c r="B96" s="10">
        <v>21</v>
      </c>
      <c r="C96" s="2">
        <v>1.1244000000000001</v>
      </c>
      <c r="D96" s="3">
        <v>1.1116999999999999</v>
      </c>
      <c r="E96" s="65">
        <v>9.4110000000000005E-4</v>
      </c>
      <c r="F96" s="12">
        <v>1.7298000000000001E-2</v>
      </c>
      <c r="G96" s="2">
        <v>230.2</v>
      </c>
      <c r="H96" s="3">
        <v>375.35</v>
      </c>
      <c r="I96" s="6">
        <v>1.1048</v>
      </c>
      <c r="J96" s="3">
        <v>1.599</v>
      </c>
    </row>
    <row r="97" spans="2:10">
      <c r="B97" s="10">
        <v>22</v>
      </c>
      <c r="C97" s="2">
        <v>1.1552</v>
      </c>
      <c r="D97" s="3">
        <v>1.1423000000000001</v>
      </c>
      <c r="E97" s="63">
        <v>9.4519999999999999E-4</v>
      </c>
      <c r="F97" s="12">
        <v>1.6794E-2</v>
      </c>
      <c r="G97" s="2">
        <v>231.7</v>
      </c>
      <c r="H97" s="3">
        <v>375.72</v>
      </c>
      <c r="I97" s="6">
        <v>1.1097999999999999</v>
      </c>
      <c r="J97" s="3">
        <v>1.5980000000000001</v>
      </c>
    </row>
    <row r="98" spans="2:10">
      <c r="B98" s="10">
        <v>23</v>
      </c>
      <c r="C98" s="2">
        <v>1.1867000000000001</v>
      </c>
      <c r="D98" s="3">
        <v>1.1736</v>
      </c>
      <c r="E98" s="63">
        <v>9.4939999999999998E-4</v>
      </c>
      <c r="F98" s="12">
        <v>1.6306000000000001E-2</v>
      </c>
      <c r="G98" s="2">
        <v>233.21</v>
      </c>
      <c r="H98" s="3">
        <v>376.09</v>
      </c>
      <c r="I98" s="6">
        <v>1.1148</v>
      </c>
      <c r="J98" s="3">
        <v>1.5980000000000001</v>
      </c>
    </row>
    <row r="99" spans="2:10">
      <c r="B99" s="10">
        <v>24</v>
      </c>
      <c r="C99" s="2">
        <v>1.2186999999999999</v>
      </c>
      <c r="D99" s="3">
        <v>1.2056</v>
      </c>
      <c r="E99" s="2">
        <v>9.5359999999999998E-4</v>
      </c>
      <c r="F99" s="12">
        <v>1.5831999999999999E-2</v>
      </c>
      <c r="G99" s="2">
        <v>234.73</v>
      </c>
      <c r="H99" s="3">
        <v>376.44</v>
      </c>
      <c r="I99" s="6">
        <v>1.1197999999999999</v>
      </c>
      <c r="J99" s="3">
        <v>1.597</v>
      </c>
    </row>
    <row r="100" spans="2:10">
      <c r="B100" s="10">
        <v>25</v>
      </c>
      <c r="C100" s="2">
        <v>1.2514000000000001</v>
      </c>
      <c r="D100" s="3">
        <v>1.2381</v>
      </c>
      <c r="E100" s="2">
        <v>9.5799999999999998E-4</v>
      </c>
      <c r="F100" s="12">
        <v>1.5373E-2</v>
      </c>
      <c r="G100" s="2">
        <v>236.25</v>
      </c>
      <c r="H100" s="3">
        <v>376.79</v>
      </c>
      <c r="I100" s="6">
        <v>1.1248</v>
      </c>
      <c r="J100" s="3">
        <v>1.597</v>
      </c>
    </row>
    <row r="101" spans="2:10">
      <c r="B101" s="10">
        <v>26</v>
      </c>
      <c r="C101" s="2">
        <v>1.2847999999999999</v>
      </c>
      <c r="D101" s="3">
        <v>1.2714000000000001</v>
      </c>
      <c r="E101" s="2">
        <v>9.6239999999999997E-4</v>
      </c>
      <c r="F101" s="12">
        <v>1.4928E-2</v>
      </c>
      <c r="G101" s="2">
        <v>237.78</v>
      </c>
      <c r="H101" s="3">
        <v>377.13</v>
      </c>
      <c r="I101" s="6">
        <v>1.1297999999999999</v>
      </c>
      <c r="J101" s="3">
        <v>1.5960000000000001</v>
      </c>
    </row>
    <row r="102" spans="2:10">
      <c r="B102" s="10">
        <v>27</v>
      </c>
      <c r="C102" s="2">
        <v>2.3188</v>
      </c>
      <c r="D102" s="3">
        <v>1.3052999999999999</v>
      </c>
      <c r="E102" s="2">
        <v>9.6690000000000003E-4</v>
      </c>
      <c r="F102" s="12">
        <v>1.4496999999999999E-2</v>
      </c>
      <c r="G102" s="2">
        <v>239.31</v>
      </c>
      <c r="H102" s="3">
        <v>377.47</v>
      </c>
      <c r="I102" s="6">
        <v>1.1349</v>
      </c>
      <c r="J102" s="3">
        <v>1.5960000000000001</v>
      </c>
    </row>
    <row r="103" spans="2:10">
      <c r="B103" s="10">
        <v>28</v>
      </c>
      <c r="C103" s="2">
        <v>1.3534999999999999</v>
      </c>
      <c r="D103" s="3">
        <v>1.3398000000000001</v>
      </c>
      <c r="E103" s="63">
        <v>9.7159999999999998E-4</v>
      </c>
      <c r="F103" s="12">
        <v>1.4078E-2</v>
      </c>
      <c r="G103" s="2">
        <v>240.86</v>
      </c>
      <c r="H103" s="3">
        <v>377.79</v>
      </c>
      <c r="I103" s="6">
        <v>1.1398999999999999</v>
      </c>
      <c r="J103" s="3">
        <v>1.595</v>
      </c>
    </row>
    <row r="104" spans="2:10">
      <c r="B104" s="10">
        <v>29</v>
      </c>
      <c r="C104" s="2">
        <v>1.3889</v>
      </c>
      <c r="D104" s="3">
        <v>1.3751</v>
      </c>
      <c r="E104" s="26">
        <v>9.7630000000000004E-4</v>
      </c>
      <c r="F104" s="12">
        <v>1.3671000000000001E-2</v>
      </c>
      <c r="G104" s="2">
        <v>242.41</v>
      </c>
      <c r="H104" s="3">
        <v>378.1</v>
      </c>
      <c r="I104" s="6">
        <v>1.1449</v>
      </c>
      <c r="J104" s="3">
        <v>1.595</v>
      </c>
    </row>
    <row r="105" spans="2:10">
      <c r="B105" s="10">
        <v>30</v>
      </c>
      <c r="C105" s="2">
        <v>1.4249000000000001</v>
      </c>
      <c r="D105" s="3">
        <v>1.411</v>
      </c>
      <c r="E105" s="2">
        <v>9.8109999999999994E-4</v>
      </c>
      <c r="F105" s="12">
        <v>1.3276E-2</v>
      </c>
      <c r="G105" s="2">
        <v>243.97</v>
      </c>
      <c r="H105" s="3">
        <v>378.4</v>
      </c>
      <c r="I105" s="6">
        <v>1.1499999999999999</v>
      </c>
      <c r="J105" s="3">
        <v>1.5940000000000001</v>
      </c>
    </row>
    <row r="106" spans="2:10">
      <c r="B106" s="10">
        <v>31</v>
      </c>
      <c r="C106" s="2">
        <v>1.4617</v>
      </c>
      <c r="D106" s="3">
        <v>1.4477</v>
      </c>
      <c r="E106" s="2">
        <v>9.8609999999999995E-4</v>
      </c>
      <c r="F106" s="12">
        <v>1.2893E-2</v>
      </c>
      <c r="G106" s="2">
        <v>245.54</v>
      </c>
      <c r="H106" s="3">
        <v>378.69</v>
      </c>
      <c r="I106" s="6">
        <v>1.155</v>
      </c>
      <c r="J106" s="3">
        <v>1.593</v>
      </c>
    </row>
    <row r="107" spans="2:10">
      <c r="B107" s="10">
        <v>32</v>
      </c>
      <c r="C107" s="2">
        <v>1.4991000000000001</v>
      </c>
      <c r="D107" s="3">
        <v>1.4850000000000001</v>
      </c>
      <c r="E107" s="2">
        <v>9.9109999999999997E-4</v>
      </c>
      <c r="F107" s="12">
        <v>1.252E-2</v>
      </c>
      <c r="G107" s="2">
        <v>247.11</v>
      </c>
      <c r="H107" s="3">
        <v>378.98</v>
      </c>
      <c r="I107" s="6">
        <v>1.1600999999999999</v>
      </c>
      <c r="J107" s="3">
        <v>1.593</v>
      </c>
    </row>
    <row r="108" spans="2:10">
      <c r="B108" s="10">
        <v>33</v>
      </c>
      <c r="C108" s="2">
        <v>1.5373000000000001</v>
      </c>
      <c r="D108" s="3">
        <v>1.5230999999999999</v>
      </c>
      <c r="E108" s="2">
        <v>9.9630000000000009E-4</v>
      </c>
      <c r="F108" s="12">
        <v>1.2159E-2</v>
      </c>
      <c r="G108" s="2">
        <v>248.7</v>
      </c>
      <c r="H108" s="3">
        <v>379.25</v>
      </c>
      <c r="I108" s="6">
        <v>1.1651</v>
      </c>
      <c r="J108" s="3">
        <v>1.5920000000000001</v>
      </c>
    </row>
    <row r="109" spans="2:10">
      <c r="B109" s="10">
        <v>34</v>
      </c>
      <c r="C109" s="2">
        <v>1.5762</v>
      </c>
      <c r="D109" s="3">
        <v>1.5168999999999999</v>
      </c>
      <c r="E109" s="2">
        <v>1.0016000000000001E-3</v>
      </c>
      <c r="F109" s="12">
        <v>1.1807E-2</v>
      </c>
      <c r="G109" s="2">
        <v>250.3</v>
      </c>
      <c r="H109" s="3">
        <v>379.5</v>
      </c>
      <c r="I109" s="6">
        <v>1.1701999999999999</v>
      </c>
      <c r="J109" s="3">
        <v>1.591</v>
      </c>
    </row>
    <row r="110" spans="2:10">
      <c r="B110" s="10">
        <v>35</v>
      </c>
      <c r="C110" s="2">
        <v>1.6157999999999999</v>
      </c>
      <c r="D110" s="3">
        <v>1.6013999999999999</v>
      </c>
      <c r="E110" s="2">
        <v>1.0070999999999999E-3</v>
      </c>
      <c r="F110" s="12">
        <v>1.1464999999999999E-2</v>
      </c>
      <c r="G110" s="2">
        <v>251.9</v>
      </c>
      <c r="H110" s="3">
        <v>379.75</v>
      </c>
      <c r="I110" s="6">
        <v>1.1753</v>
      </c>
      <c r="J110" s="3">
        <v>1.591</v>
      </c>
    </row>
    <row r="111" spans="2:10">
      <c r="B111" s="10">
        <v>36</v>
      </c>
      <c r="C111" s="2">
        <v>1.6561999999999999</v>
      </c>
      <c r="D111" s="3">
        <v>1.6416999999999999</v>
      </c>
      <c r="E111" s="2">
        <v>1.0127000000000001E-3</v>
      </c>
      <c r="F111" s="12">
        <v>1.1133000000000001E-2</v>
      </c>
      <c r="G111" s="2">
        <v>253.52</v>
      </c>
      <c r="H111" s="3">
        <v>379.98</v>
      </c>
      <c r="I111" s="6">
        <v>1.1803999999999999</v>
      </c>
      <c r="J111" s="3">
        <v>1.59</v>
      </c>
    </row>
    <row r="112" spans="2:10">
      <c r="B112" s="10">
        <v>37</v>
      </c>
      <c r="C112" s="2">
        <v>1.6973</v>
      </c>
      <c r="D112" s="3">
        <v>1.6828000000000001</v>
      </c>
      <c r="E112" s="2">
        <v>1.01845E-3</v>
      </c>
      <c r="F112" s="12">
        <v>1.0808999999999999E-2</v>
      </c>
      <c r="G112" s="2">
        <v>255.14</v>
      </c>
      <c r="H112" s="3">
        <v>380.2</v>
      </c>
      <c r="I112" s="6">
        <v>1.1855</v>
      </c>
      <c r="J112" s="3">
        <v>1.589</v>
      </c>
    </row>
    <row r="113" spans="2:10">
      <c r="B113" s="10">
        <v>38</v>
      </c>
      <c r="C113" s="2">
        <v>1.7392000000000001</v>
      </c>
      <c r="D113" s="3">
        <v>1.7245999999999999</v>
      </c>
      <c r="E113" s="63">
        <v>1.0244E-3</v>
      </c>
      <c r="F113" s="12">
        <v>1.0495000000000001E-2</v>
      </c>
      <c r="G113" s="2">
        <v>256.77999999999997</v>
      </c>
      <c r="H113" s="3">
        <v>380.4</v>
      </c>
      <c r="I113" s="6">
        <v>1.1907000000000001</v>
      </c>
      <c r="J113" s="3">
        <v>1.5880000000000001</v>
      </c>
    </row>
    <row r="114" spans="2:10">
      <c r="B114" s="10">
        <v>39</v>
      </c>
      <c r="C114" s="2">
        <v>1.7819</v>
      </c>
      <c r="D114" s="3">
        <v>1.7672000000000001</v>
      </c>
      <c r="E114" s="26">
        <v>1.03045E-3</v>
      </c>
      <c r="F114" s="12">
        <v>1.0187999999999999E-2</v>
      </c>
      <c r="G114" s="2">
        <v>258.43</v>
      </c>
      <c r="H114" s="3">
        <v>380.59</v>
      </c>
      <c r="I114" s="6">
        <v>1.1958</v>
      </c>
      <c r="J114" s="3">
        <v>1.5880000000000001</v>
      </c>
    </row>
    <row r="115" spans="2:10">
      <c r="B115" s="10">
        <v>40</v>
      </c>
      <c r="C115" s="2">
        <v>1.8253999999999999</v>
      </c>
      <c r="D115" s="3">
        <v>1.8106</v>
      </c>
      <c r="E115" s="24">
        <v>1.0367E-3</v>
      </c>
      <c r="F115" s="66">
        <v>9.8901000000000006E-3</v>
      </c>
      <c r="G115" s="2">
        <v>260.08999999999997</v>
      </c>
      <c r="H115" s="3">
        <v>380.77</v>
      </c>
      <c r="I115" s="6">
        <v>1.2010000000000001</v>
      </c>
      <c r="J115" s="3">
        <v>1.587</v>
      </c>
    </row>
    <row r="116" spans="2:10">
      <c r="B116" s="10">
        <v>41</v>
      </c>
      <c r="C116" s="2">
        <v>1.8695999999999999</v>
      </c>
      <c r="D116" s="3">
        <v>1.8548</v>
      </c>
      <c r="E116" s="24">
        <v>1.0417E-3</v>
      </c>
      <c r="F116" s="66">
        <v>9.5995000000000004E-3</v>
      </c>
      <c r="G116" s="2">
        <v>261.76</v>
      </c>
      <c r="H116" s="3">
        <v>380.92</v>
      </c>
      <c r="I116" s="6">
        <v>1.2061999999999999</v>
      </c>
      <c r="J116" s="3">
        <v>1.5860000000000001</v>
      </c>
    </row>
    <row r="117" spans="2:10">
      <c r="B117" s="10">
        <v>42</v>
      </c>
      <c r="C117" s="2">
        <v>1.9147000000000001</v>
      </c>
      <c r="D117" s="3">
        <v>1.8998999999999999</v>
      </c>
      <c r="E117" s="2">
        <v>1.0498E-3</v>
      </c>
      <c r="F117" s="66">
        <v>9.3164000000000007E-3</v>
      </c>
      <c r="G117" s="2">
        <v>263.44</v>
      </c>
      <c r="H117" s="3">
        <v>381.06</v>
      </c>
      <c r="I117" s="6">
        <v>1.2114</v>
      </c>
      <c r="J117" s="3">
        <v>1.585</v>
      </c>
    </row>
    <row r="118" spans="2:10">
      <c r="B118" s="10">
        <v>43</v>
      </c>
      <c r="C118" s="2">
        <v>1.9605999999999999</v>
      </c>
      <c r="D118" s="3">
        <v>1.9457</v>
      </c>
      <c r="E118" s="62">
        <v>1.0567E-3</v>
      </c>
      <c r="F118" s="66">
        <v>9.0404999999999999E-3</v>
      </c>
      <c r="G118" s="2">
        <v>365.11</v>
      </c>
      <c r="H118" s="3">
        <v>381.19</v>
      </c>
      <c r="I118" s="6">
        <v>1.2165999999999999</v>
      </c>
      <c r="J118" s="3">
        <v>1.5840000000000001</v>
      </c>
    </row>
    <row r="119" spans="2:10">
      <c r="B119" s="10">
        <v>44</v>
      </c>
      <c r="C119" s="2">
        <v>2.0072999999999999</v>
      </c>
      <c r="D119" s="3">
        <v>1.9923999999999999</v>
      </c>
      <c r="E119" s="63">
        <v>1.0637999999999999E-3</v>
      </c>
      <c r="F119" s="66">
        <v>8.7712999999999992E-3</v>
      </c>
      <c r="G119" s="2">
        <v>266.85000000000002</v>
      </c>
      <c r="H119" s="3">
        <v>381.29</v>
      </c>
      <c r="I119" s="6">
        <v>1.2218</v>
      </c>
      <c r="J119" s="3">
        <v>1.583</v>
      </c>
    </row>
    <row r="120" spans="2:10">
      <c r="B120" s="10">
        <v>45</v>
      </c>
      <c r="C120" s="2">
        <v>2.0548999999999999</v>
      </c>
      <c r="D120" s="3">
        <v>2.0398999999999998</v>
      </c>
      <c r="E120" s="26">
        <v>1.07117E-3</v>
      </c>
      <c r="F120" s="66">
        <v>8.5088000000000004E-3</v>
      </c>
      <c r="G120" s="2">
        <v>268.58</v>
      </c>
      <c r="H120" s="3">
        <v>391.37</v>
      </c>
      <c r="I120" s="6">
        <v>1.2271000000000001</v>
      </c>
      <c r="J120" s="3">
        <v>1.5820000000000001</v>
      </c>
    </row>
    <row r="121" spans="2:10">
      <c r="B121" s="10">
        <v>46</v>
      </c>
      <c r="C121" s="2">
        <v>2.1032999999999999</v>
      </c>
      <c r="D121" s="3">
        <v>2.0884</v>
      </c>
      <c r="E121" s="2">
        <v>1.0712E-3</v>
      </c>
      <c r="F121" s="66">
        <v>8.2524999999999994E-3</v>
      </c>
      <c r="G121" s="2">
        <v>270.32</v>
      </c>
      <c r="H121" s="3">
        <v>381.44</v>
      </c>
      <c r="I121" s="6">
        <v>1.2323999999999999</v>
      </c>
      <c r="J121" s="3">
        <v>1.581</v>
      </c>
    </row>
    <row r="122" spans="2:10">
      <c r="B122" s="10">
        <v>47</v>
      </c>
      <c r="C122" s="2">
        <v>2.1526000000000001</v>
      </c>
      <c r="D122" s="3">
        <v>2.1377000000000002</v>
      </c>
      <c r="E122" s="6">
        <v>1.0866999999999999E-3</v>
      </c>
      <c r="F122" s="66">
        <v>8.0023000000000004E-3</v>
      </c>
      <c r="G122" s="2">
        <v>272.08</v>
      </c>
      <c r="H122" s="3">
        <v>381.47</v>
      </c>
      <c r="I122" s="6">
        <v>1.2378</v>
      </c>
      <c r="J122" s="3">
        <v>1.58</v>
      </c>
    </row>
    <row r="123" spans="2:10">
      <c r="B123" s="10">
        <v>48</v>
      </c>
      <c r="C123" s="2">
        <v>2.2027000000000001</v>
      </c>
      <c r="D123" s="3">
        <v>2.1878000000000002</v>
      </c>
      <c r="E123" s="6">
        <v>1.0866999999999999E-3</v>
      </c>
      <c r="F123" s="66">
        <v>7.7578999999999999E-3</v>
      </c>
      <c r="G123" s="2">
        <v>273.86</v>
      </c>
      <c r="H123" s="3">
        <v>381.49</v>
      </c>
      <c r="I123" s="6">
        <v>1.2431000000000001</v>
      </c>
      <c r="J123" s="3">
        <v>1.579</v>
      </c>
    </row>
    <row r="124" spans="2:10">
      <c r="B124" s="10">
        <v>49</v>
      </c>
      <c r="C124" s="2">
        <v>2.2538</v>
      </c>
      <c r="D124" s="3">
        <v>2.2389000000000001</v>
      </c>
      <c r="E124" s="6">
        <v>1.1034E-3</v>
      </c>
      <c r="F124" s="66">
        <v>7.5189000000000002E-3</v>
      </c>
      <c r="G124" s="2">
        <v>275.64999999999998</v>
      </c>
      <c r="H124" s="3">
        <v>381.48</v>
      </c>
      <c r="I124" s="6">
        <v>1.2484999999999999</v>
      </c>
      <c r="J124" s="3">
        <v>1.577</v>
      </c>
    </row>
    <row r="125" spans="2:10">
      <c r="B125" s="10">
        <v>50</v>
      </c>
      <c r="C125" s="2">
        <v>2.3058000000000001</v>
      </c>
      <c r="D125" s="3">
        <v>2.2909000000000002</v>
      </c>
      <c r="E125" s="6">
        <v>1.1123000000000001E-3</v>
      </c>
      <c r="F125" s="66">
        <v>7.2852000000000004E-3</v>
      </c>
      <c r="G125" s="2">
        <v>277.45999999999998</v>
      </c>
      <c r="H125" s="3">
        <v>381.44</v>
      </c>
      <c r="I125" s="6">
        <v>1.254</v>
      </c>
      <c r="J125" s="3">
        <v>1.5760000000000001</v>
      </c>
    </row>
    <row r="126" spans="2:10">
      <c r="B126" s="10">
        <v>51</v>
      </c>
      <c r="C126" s="2">
        <v>2.3586999999999998</v>
      </c>
      <c r="D126" s="3">
        <v>2.3439000000000001</v>
      </c>
      <c r="E126" s="6">
        <v>1.1215000000000001E-3</v>
      </c>
      <c r="F126" s="66">
        <v>7.0565000000000003E-3</v>
      </c>
      <c r="G126" s="2">
        <v>279.3</v>
      </c>
      <c r="H126" s="3">
        <v>381.37</v>
      </c>
      <c r="I126" s="6">
        <v>1.2594000000000001</v>
      </c>
      <c r="J126" s="3">
        <v>1.575</v>
      </c>
    </row>
    <row r="127" spans="2:10">
      <c r="B127" s="10">
        <v>52</v>
      </c>
      <c r="C127" s="2">
        <v>2.4125999999999999</v>
      </c>
      <c r="D127" s="3">
        <v>2.3978000000000002</v>
      </c>
      <c r="E127" s="6">
        <v>1.1312E-3</v>
      </c>
      <c r="F127" s="66">
        <v>6.8325E-3</v>
      </c>
      <c r="G127" s="2">
        <v>281.14999999999998</v>
      </c>
      <c r="H127" s="3">
        <v>381.27</v>
      </c>
      <c r="I127" s="6">
        <v>1.2649999999999999</v>
      </c>
      <c r="J127" s="3">
        <v>1.573</v>
      </c>
    </row>
    <row r="128" spans="2:10">
      <c r="B128" s="10">
        <v>53</v>
      </c>
      <c r="C128" s="2">
        <v>2.4674</v>
      </c>
      <c r="D128" s="3">
        <v>2.4527000000000001</v>
      </c>
      <c r="E128" s="6">
        <v>1.1413E-3</v>
      </c>
      <c r="F128" s="66">
        <v>6.613E-3</v>
      </c>
      <c r="G128" s="2">
        <v>283.02999999999997</v>
      </c>
      <c r="H128" s="3">
        <v>381.14</v>
      </c>
      <c r="I128" s="6">
        <v>1.2705</v>
      </c>
      <c r="J128" s="3">
        <v>1.5720000000000001</v>
      </c>
    </row>
    <row r="129" spans="2:10">
      <c r="B129" s="10">
        <v>54</v>
      </c>
      <c r="C129" s="2">
        <v>2.5230999999999999</v>
      </c>
      <c r="D129" s="3">
        <v>2.5085000000000002</v>
      </c>
      <c r="E129" s="6">
        <v>1.1519E-3</v>
      </c>
      <c r="F129" s="66">
        <v>6.3975999999999998E-3</v>
      </c>
      <c r="G129" s="2">
        <v>284.93</v>
      </c>
      <c r="H129" s="3">
        <v>380.97</v>
      </c>
      <c r="I129" s="6">
        <v>1.2762</v>
      </c>
      <c r="J129" s="3">
        <v>1.57</v>
      </c>
    </row>
    <row r="130" spans="2:10">
      <c r="B130" s="10">
        <v>55</v>
      </c>
      <c r="C130" s="2">
        <v>2.5798999999999999</v>
      </c>
      <c r="D130" s="3">
        <v>2.5653999999999999</v>
      </c>
      <c r="E130" s="6">
        <v>1.1631E-3</v>
      </c>
      <c r="F130" s="66">
        <v>6.1862000000000002E-3</v>
      </c>
      <c r="G130" s="2">
        <v>286.37</v>
      </c>
      <c r="H130" s="3">
        <v>380.76</v>
      </c>
      <c r="I130" s="6">
        <v>1.2819</v>
      </c>
      <c r="J130" s="3">
        <v>1.5680000000000001</v>
      </c>
    </row>
    <row r="131" spans="2:10">
      <c r="B131" s="10">
        <v>56</v>
      </c>
      <c r="C131" s="2">
        <v>2.6377000000000002</v>
      </c>
      <c r="D131" s="3">
        <v>2.6233</v>
      </c>
      <c r="E131" s="6">
        <v>1.1747999999999999E-3</v>
      </c>
      <c r="F131" s="66">
        <v>5.9784E-3</v>
      </c>
      <c r="G131" s="2">
        <v>288.83</v>
      </c>
      <c r="H131" s="3">
        <v>380.5</v>
      </c>
      <c r="I131" s="6">
        <v>1.2876000000000001</v>
      </c>
      <c r="J131" s="3">
        <v>1.5660000000000001</v>
      </c>
    </row>
    <row r="132" spans="2:10">
      <c r="B132" s="10">
        <v>57</v>
      </c>
      <c r="C132" s="2">
        <v>2.6964999999999999</v>
      </c>
      <c r="D132" s="3">
        <v>2.6821999999999999</v>
      </c>
      <c r="E132" s="6">
        <v>1.1873000000000001E-3</v>
      </c>
      <c r="F132" s="66">
        <v>5.7739999999999996E-3</v>
      </c>
      <c r="G132" s="2">
        <v>290.82</v>
      </c>
      <c r="H132" s="3">
        <v>380.2</v>
      </c>
      <c r="I132" s="6">
        <v>1.2934000000000001</v>
      </c>
      <c r="J132" s="3">
        <v>1.5640000000000001</v>
      </c>
    </row>
    <row r="133" spans="2:10">
      <c r="B133" s="10">
        <v>58</v>
      </c>
      <c r="C133" s="2">
        <v>2.7564000000000002</v>
      </c>
      <c r="D133" s="3">
        <v>2.7422</v>
      </c>
      <c r="E133" s="6">
        <v>1.2003999999999999E-3</v>
      </c>
      <c r="F133" s="66">
        <v>5.5725000000000002E-3</v>
      </c>
      <c r="G133" s="2">
        <v>292.85000000000002</v>
      </c>
      <c r="H133" s="3">
        <v>379.84</v>
      </c>
      <c r="I133" s="6">
        <v>1.2992999999999999</v>
      </c>
      <c r="J133" s="3">
        <v>1.5620000000000001</v>
      </c>
    </row>
    <row r="134" spans="2:10">
      <c r="B134" s="10">
        <v>59</v>
      </c>
      <c r="C134" s="2">
        <v>2.8172999999999999</v>
      </c>
      <c r="D134" s="3">
        <v>2.8033000000000001</v>
      </c>
      <c r="E134" s="6">
        <v>1.2145000000000001E-3</v>
      </c>
      <c r="F134" s="66">
        <v>5.3737000000000004E-3</v>
      </c>
      <c r="G134" s="2">
        <v>294.92</v>
      </c>
      <c r="H134" s="3">
        <v>379.84</v>
      </c>
      <c r="I134" s="6">
        <v>1.3052999999999999</v>
      </c>
      <c r="J134" s="3">
        <v>1.56</v>
      </c>
    </row>
    <row r="135" spans="2:10" ht="18.600000000000001" thickBot="1">
      <c r="B135" s="11">
        <v>60</v>
      </c>
      <c r="C135" s="4">
        <v>2.8793000000000002</v>
      </c>
      <c r="D135" s="5">
        <v>2.8654999999999999</v>
      </c>
      <c r="E135" s="7">
        <v>1.2294999999999999E-3</v>
      </c>
      <c r="F135" s="67">
        <v>5.1770999999999996E-3</v>
      </c>
      <c r="G135" s="4">
        <v>297.02999999999997</v>
      </c>
      <c r="H135" s="5">
        <v>378.94</v>
      </c>
      <c r="I135" s="7">
        <v>1.3115000000000001</v>
      </c>
      <c r="J135" s="5">
        <v>1.5580000000000001</v>
      </c>
    </row>
    <row r="136" spans="2:10">
      <c r="B136" s="61"/>
      <c r="C136" s="61"/>
      <c r="D136" s="61"/>
      <c r="E136" s="61"/>
      <c r="F136" s="61"/>
      <c r="G136" s="61"/>
      <c r="H136" s="61"/>
      <c r="I136" s="61"/>
      <c r="J136" s="61"/>
    </row>
    <row r="137" spans="2:10">
      <c r="B137" s="61"/>
      <c r="C137" s="61"/>
      <c r="D137" s="61"/>
      <c r="E137" s="61"/>
      <c r="F137" s="61"/>
      <c r="G137" s="61"/>
      <c r="H137" s="61"/>
      <c r="I137" s="61"/>
      <c r="J137" s="61"/>
    </row>
    <row r="138" spans="2:10">
      <c r="B138" s="61"/>
      <c r="C138" s="61"/>
      <c r="D138" s="61"/>
      <c r="E138" s="61"/>
      <c r="F138" s="61"/>
      <c r="G138" s="61"/>
      <c r="H138" s="61"/>
      <c r="I138" s="61"/>
      <c r="J138" s="61"/>
    </row>
    <row r="139" spans="2:10">
      <c r="B139" s="61"/>
      <c r="C139" s="61"/>
      <c r="D139" s="61"/>
      <c r="E139" s="61"/>
      <c r="F139" s="61"/>
      <c r="G139" s="61"/>
      <c r="H139" s="61"/>
      <c r="I139" s="61"/>
      <c r="J139" s="61"/>
    </row>
  </sheetData>
  <mergeCells count="9">
    <mergeCell ref="L7:M7"/>
    <mergeCell ref="C2:D2"/>
    <mergeCell ref="E2:F2"/>
    <mergeCell ref="G2:H2"/>
    <mergeCell ref="I2:J2"/>
    <mergeCell ref="C3:D3"/>
    <mergeCell ref="E3:F3"/>
    <mergeCell ref="G3:H3"/>
    <mergeCell ref="I3:J3"/>
  </mergeCells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28D1-7E3B-4312-A7F7-EE2A0705844F}">
  <dimension ref="B1:M1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8"/>
  <cols>
    <col min="5" max="5" width="11.09765625" customWidth="1"/>
  </cols>
  <sheetData>
    <row r="1" spans="2:13" ht="18.600000000000001" thickBot="1">
      <c r="C1" s="33" t="s">
        <v>141</v>
      </c>
    </row>
    <row r="2" spans="2:13">
      <c r="B2" s="8" t="s">
        <v>0</v>
      </c>
      <c r="C2" s="196" t="s">
        <v>2</v>
      </c>
      <c r="D2" s="134"/>
      <c r="E2" s="204" t="s">
        <v>14</v>
      </c>
      <c r="F2" s="205"/>
      <c r="G2" s="196" t="s">
        <v>6</v>
      </c>
      <c r="H2" s="134"/>
      <c r="I2" s="204" t="s">
        <v>8</v>
      </c>
      <c r="J2" s="134"/>
    </row>
    <row r="3" spans="2:13" ht="18.600000000000001" thickBot="1">
      <c r="B3" s="9" t="s">
        <v>1</v>
      </c>
      <c r="C3" s="197" t="s">
        <v>5</v>
      </c>
      <c r="D3" s="136"/>
      <c r="E3" s="206" t="s">
        <v>15</v>
      </c>
      <c r="F3" s="207"/>
      <c r="G3" s="197" t="s">
        <v>7</v>
      </c>
      <c r="H3" s="136"/>
      <c r="I3" s="206" t="s">
        <v>9</v>
      </c>
      <c r="J3" s="136"/>
    </row>
    <row r="4" spans="2:13" ht="18.600000000000001" thickBot="1">
      <c r="B4" s="19"/>
      <c r="C4" s="20" t="s">
        <v>3</v>
      </c>
      <c r="D4" s="21" t="s">
        <v>4</v>
      </c>
      <c r="E4" s="22" t="s">
        <v>3</v>
      </c>
      <c r="F4" s="23" t="s">
        <v>4</v>
      </c>
      <c r="G4" s="20" t="s">
        <v>3</v>
      </c>
      <c r="H4" s="21" t="s">
        <v>4</v>
      </c>
      <c r="I4" s="22" t="s">
        <v>3</v>
      </c>
      <c r="J4" s="21" t="s">
        <v>4</v>
      </c>
    </row>
    <row r="5" spans="2:13">
      <c r="B5" s="14">
        <v>-70</v>
      </c>
      <c r="C5" s="15">
        <v>4.5999999999999999E-2</v>
      </c>
      <c r="D5" s="16">
        <v>3.5999999999999997E-2</v>
      </c>
      <c r="E5" s="71">
        <v>7.1193999999999999E-4</v>
      </c>
      <c r="F5" s="18">
        <v>0.64049</v>
      </c>
      <c r="G5" s="15">
        <v>102.03</v>
      </c>
      <c r="H5" s="16">
        <v>389.23</v>
      </c>
      <c r="I5" s="17">
        <v>0.58960000000000001</v>
      </c>
      <c r="J5" s="16">
        <v>2.0036999999999998</v>
      </c>
    </row>
    <row r="6" spans="2:13">
      <c r="B6" s="82">
        <v>-69</v>
      </c>
      <c r="C6" s="85">
        <f>(C5+C7)/2</f>
        <v>4.2999999999999997E-2</v>
      </c>
      <c r="D6" s="81">
        <f t="shared" ref="D6:J6" si="0">(D5+D7)/2</f>
        <v>3.7999999999999999E-2</v>
      </c>
      <c r="E6" s="85">
        <f t="shared" si="0"/>
        <v>7.1340500000000007E-4</v>
      </c>
      <c r="F6" s="81">
        <f t="shared" si="0"/>
        <v>0.60563499999999992</v>
      </c>
      <c r="G6" s="85">
        <f t="shared" si="0"/>
        <v>103.33</v>
      </c>
      <c r="H6" s="81">
        <f t="shared" si="0"/>
        <v>389.79</v>
      </c>
      <c r="I6" s="85">
        <f t="shared" si="0"/>
        <v>0.59600000000000009</v>
      </c>
      <c r="J6" s="81">
        <f t="shared" si="0"/>
        <v>1.9996</v>
      </c>
      <c r="L6" s="154" t="s">
        <v>157</v>
      </c>
      <c r="M6" s="154"/>
    </row>
    <row r="7" spans="2:13">
      <c r="B7" s="14">
        <v>-68</v>
      </c>
      <c r="C7" s="2">
        <v>0.04</v>
      </c>
      <c r="D7" s="3">
        <v>0.04</v>
      </c>
      <c r="E7" s="70">
        <v>7.1487000000000005E-4</v>
      </c>
      <c r="F7" s="12">
        <v>0.57077999999999995</v>
      </c>
      <c r="G7" s="2">
        <v>104.63</v>
      </c>
      <c r="H7" s="3">
        <v>390.35</v>
      </c>
      <c r="I7" s="6">
        <v>0.60240000000000005</v>
      </c>
      <c r="J7" s="3">
        <v>1.9955000000000001</v>
      </c>
    </row>
    <row r="8" spans="2:13">
      <c r="B8" s="82">
        <v>-67</v>
      </c>
      <c r="C8" s="85">
        <f>(C7+C9)/2</f>
        <v>4.2999999999999997E-2</v>
      </c>
      <c r="D8" s="81">
        <f t="shared" ref="D8" si="1">(D7+D9)/2</f>
        <v>4.2499999999999996E-2</v>
      </c>
      <c r="E8" s="85">
        <f t="shared" ref="E8" si="2">(E7+E9)/2</f>
        <v>7.1636000000000009E-4</v>
      </c>
      <c r="F8" s="81">
        <f t="shared" ref="F8" si="3">(F7+F9)/2</f>
        <v>0.54037000000000002</v>
      </c>
      <c r="G8" s="85">
        <f t="shared" ref="G8" si="4">(G7+G9)/2</f>
        <v>105.94</v>
      </c>
      <c r="H8" s="81">
        <f t="shared" ref="H8" si="5">(H7+H9)/2</f>
        <v>390.91</v>
      </c>
      <c r="I8" s="85">
        <f t="shared" ref="I8" si="6">(I7+I9)/2</f>
        <v>0.60870000000000002</v>
      </c>
      <c r="J8" s="81">
        <f t="shared" ref="J8" si="7">(J7+J9)/2</f>
        <v>1.9914499999999999</v>
      </c>
    </row>
    <row r="9" spans="2:13">
      <c r="B9" s="14">
        <v>-66</v>
      </c>
      <c r="C9" s="2">
        <v>4.5999999999999999E-2</v>
      </c>
      <c r="D9" s="3">
        <v>4.4999999999999998E-2</v>
      </c>
      <c r="E9" s="70">
        <v>7.1785000000000002E-4</v>
      </c>
      <c r="F9" s="12">
        <v>0.50995999999999997</v>
      </c>
      <c r="G9" s="2">
        <v>107.25</v>
      </c>
      <c r="H9" s="3">
        <v>391.47</v>
      </c>
      <c r="I9" s="6">
        <v>0.61499999999999999</v>
      </c>
      <c r="J9" s="3">
        <v>1.9874000000000001</v>
      </c>
    </row>
    <row r="10" spans="2:13">
      <c r="B10" s="82">
        <v>-65</v>
      </c>
      <c r="C10" s="85">
        <f>(C9+C11)/2</f>
        <v>4.8500000000000001E-2</v>
      </c>
      <c r="D10" s="81">
        <f t="shared" ref="D10" si="8">(D9+D11)/2</f>
        <v>4.8000000000000001E-2</v>
      </c>
      <c r="E10" s="85">
        <f t="shared" ref="E10" si="9">(E9+E11)/2</f>
        <v>7.1936500000000002E-4</v>
      </c>
      <c r="F10" s="81">
        <f t="shared" ref="F10" si="10">(F9+F11)/2</f>
        <v>0.48334999999999995</v>
      </c>
      <c r="G10" s="85">
        <f t="shared" ref="G10" si="11">(G9+G11)/2</f>
        <v>108.565</v>
      </c>
      <c r="H10" s="81">
        <f t="shared" ref="H10" si="12">(H9+H11)/2</f>
        <v>392.03</v>
      </c>
      <c r="I10" s="85">
        <f t="shared" ref="I10" si="13">(I9+I11)/2</f>
        <v>0.62129999999999996</v>
      </c>
      <c r="J10" s="81">
        <f t="shared" ref="J10" si="14">(J9+J11)/2</f>
        <v>1.9835500000000001</v>
      </c>
    </row>
    <row r="11" spans="2:13">
      <c r="B11" s="14">
        <v>-64</v>
      </c>
      <c r="C11" s="2">
        <v>5.0999999999999997E-2</v>
      </c>
      <c r="D11" s="3">
        <v>5.0999999999999997E-2</v>
      </c>
      <c r="E11" s="70">
        <v>7.2088000000000002E-4</v>
      </c>
      <c r="F11" s="12">
        <v>0.45673999999999998</v>
      </c>
      <c r="G11" s="2">
        <v>109.88</v>
      </c>
      <c r="H11" s="3">
        <v>392.59</v>
      </c>
      <c r="I11" s="6">
        <v>0.62760000000000005</v>
      </c>
      <c r="J11" s="3">
        <v>1.9797</v>
      </c>
    </row>
    <row r="12" spans="2:13">
      <c r="B12" s="82">
        <v>-63</v>
      </c>
      <c r="C12" s="85">
        <f>(C11+C13)/2</f>
        <v>5.45E-2</v>
      </c>
      <c r="D12" s="81">
        <f t="shared" ref="D12" si="15">(D11+D13)/2</f>
        <v>5.3999999999999999E-2</v>
      </c>
      <c r="E12" s="85">
        <f t="shared" ref="E12" si="16">(E11+E13)/2</f>
        <v>7.2241500000000001E-4</v>
      </c>
      <c r="F12" s="81">
        <f t="shared" ref="F12" si="17">(F11+F13)/2</f>
        <v>0.43339499999999997</v>
      </c>
      <c r="G12" s="85">
        <f t="shared" ref="G12" si="18">(G11+G13)/2</f>
        <v>111.19999999999999</v>
      </c>
      <c r="H12" s="81">
        <f t="shared" ref="H12" si="19">(H11+H13)/2</f>
        <v>393.14</v>
      </c>
      <c r="I12" s="85">
        <f t="shared" ref="I12" si="20">(I11+I13)/2</f>
        <v>0.63390000000000002</v>
      </c>
      <c r="J12" s="81">
        <f t="shared" ref="J12" si="21">(J11+J13)/2</f>
        <v>1.9759</v>
      </c>
    </row>
    <row r="13" spans="2:13">
      <c r="B13" s="14">
        <v>-62</v>
      </c>
      <c r="C13" s="2">
        <v>5.8000000000000003E-2</v>
      </c>
      <c r="D13" s="3">
        <v>5.7000000000000002E-2</v>
      </c>
      <c r="E13" s="70">
        <v>7.2395000000000001E-4</v>
      </c>
      <c r="F13" s="12">
        <v>0.41005000000000003</v>
      </c>
      <c r="G13" s="2">
        <v>112.52</v>
      </c>
      <c r="H13" s="3">
        <v>393.69</v>
      </c>
      <c r="I13" s="6">
        <v>0.64019999999999999</v>
      </c>
      <c r="J13" s="3">
        <v>1.9721</v>
      </c>
    </row>
    <row r="14" spans="2:13">
      <c r="B14" s="82">
        <v>-61</v>
      </c>
      <c r="C14" s="85">
        <f>(C13+C15)/2</f>
        <v>6.0999999999999999E-2</v>
      </c>
      <c r="D14" s="81">
        <f t="shared" ref="D14" si="22">(D13+D15)/2</f>
        <v>6.0499999999999998E-2</v>
      </c>
      <c r="E14" s="85">
        <f t="shared" ref="E14" si="23">(E13+E15)/2</f>
        <v>7.2550999999999996E-4</v>
      </c>
      <c r="F14" s="81">
        <f t="shared" ref="F14" si="24">(F13+F15)/2</f>
        <v>0.38951000000000002</v>
      </c>
      <c r="G14" s="85">
        <f t="shared" ref="G14" si="25">(G13+G15)/2</f>
        <v>113.84</v>
      </c>
      <c r="H14" s="81">
        <f t="shared" ref="H14" si="26">(H13+H15)/2</f>
        <v>394.24</v>
      </c>
      <c r="I14" s="85">
        <f t="shared" ref="I14" si="27">(I13+I15)/2</f>
        <v>0.64639999999999997</v>
      </c>
      <c r="J14" s="81">
        <f t="shared" ref="J14" si="28">(J13+J15)/2</f>
        <v>1.96845</v>
      </c>
    </row>
    <row r="15" spans="2:13">
      <c r="B15" s="14">
        <v>-60</v>
      </c>
      <c r="C15" s="2">
        <v>6.4000000000000001E-2</v>
      </c>
      <c r="D15" s="3">
        <v>6.4000000000000001E-2</v>
      </c>
      <c r="E15" s="70">
        <v>7.2707000000000002E-4</v>
      </c>
      <c r="F15" s="12">
        <v>0.36897000000000002</v>
      </c>
      <c r="G15" s="2">
        <v>115.16</v>
      </c>
      <c r="H15" s="3">
        <v>394.79</v>
      </c>
      <c r="I15" s="6">
        <v>0.65259999999999996</v>
      </c>
      <c r="J15" s="3">
        <v>1.9648000000000001</v>
      </c>
    </row>
    <row r="16" spans="2:13">
      <c r="B16" s="82">
        <v>-59</v>
      </c>
      <c r="C16" s="85">
        <f>(C15+C17)/2</f>
        <v>6.8000000000000005E-2</v>
      </c>
      <c r="D16" s="81">
        <f t="shared" ref="D16" si="29">(D15+D17)/2</f>
        <v>6.7500000000000004E-2</v>
      </c>
      <c r="E16" s="85">
        <f t="shared" ref="E16" si="30">(E15+E17)/2</f>
        <v>7.2865499999999993E-4</v>
      </c>
      <c r="F16" s="81">
        <f t="shared" ref="F16" si="31">(F15+F17)/2</f>
        <v>0.35086000000000001</v>
      </c>
      <c r="G16" s="85">
        <f t="shared" ref="G16" si="32">(G15+G17)/2</f>
        <v>116.49</v>
      </c>
      <c r="H16" s="81">
        <f t="shared" ref="H16" si="33">(H15+H17)/2</f>
        <v>395.33000000000004</v>
      </c>
      <c r="I16" s="85">
        <f t="shared" ref="I16" si="34">(I15+I17)/2</f>
        <v>0.65880000000000005</v>
      </c>
      <c r="J16" s="81">
        <f t="shared" ref="J16" si="35">(J15+J17)/2</f>
        <v>1.9612000000000001</v>
      </c>
    </row>
    <row r="17" spans="2:10">
      <c r="B17" s="14">
        <v>-58</v>
      </c>
      <c r="C17" s="2">
        <v>7.1999999999999995E-2</v>
      </c>
      <c r="D17" s="3">
        <v>7.0999999999999994E-2</v>
      </c>
      <c r="E17" s="70">
        <v>7.3023999999999995E-4</v>
      </c>
      <c r="F17" s="12">
        <v>0.33274999999999999</v>
      </c>
      <c r="G17" s="2">
        <v>117.82</v>
      </c>
      <c r="H17" s="3">
        <v>395.87</v>
      </c>
      <c r="I17" s="6">
        <v>0.66500000000000004</v>
      </c>
      <c r="J17" s="3">
        <v>1.9576</v>
      </c>
    </row>
    <row r="18" spans="2:10">
      <c r="B18" s="82">
        <v>-57</v>
      </c>
      <c r="C18" s="85">
        <f>(C17+C19)/2</f>
        <v>7.5999999999999998E-2</v>
      </c>
      <c r="D18" s="81">
        <f t="shared" ref="D18" si="36">(D17+D19)/2</f>
        <v>7.5499999999999998E-2</v>
      </c>
      <c r="E18" s="85">
        <f t="shared" ref="E18" si="37">(E17+E19)/2</f>
        <v>7.3185500000000001E-4</v>
      </c>
      <c r="F18" s="81">
        <f t="shared" ref="F18" si="38">(F17+F19)/2</f>
        <v>0.31673499999999999</v>
      </c>
      <c r="G18" s="85">
        <f t="shared" ref="G18" si="39">(G17+G19)/2</f>
        <v>119.155</v>
      </c>
      <c r="H18" s="81">
        <f t="shared" ref="H18" si="40">(H17+H19)/2</f>
        <v>396.40999999999997</v>
      </c>
      <c r="I18" s="85">
        <f t="shared" ref="I18" si="41">(I17+I19)/2</f>
        <v>0.67115000000000002</v>
      </c>
      <c r="J18" s="81">
        <f t="shared" ref="J18" si="42">(J17+J19)/2</f>
        <v>1.9541500000000001</v>
      </c>
    </row>
    <row r="19" spans="2:10">
      <c r="B19" s="14">
        <v>-56</v>
      </c>
      <c r="C19" s="2">
        <v>0.08</v>
      </c>
      <c r="D19" s="3">
        <v>0.08</v>
      </c>
      <c r="E19" s="70">
        <v>7.3346999999999996E-4</v>
      </c>
      <c r="F19" s="12">
        <v>0.30071999999999999</v>
      </c>
      <c r="G19" s="2">
        <v>120.49</v>
      </c>
      <c r="H19" s="3">
        <v>396.95</v>
      </c>
      <c r="I19" s="6">
        <v>0.67730000000000001</v>
      </c>
      <c r="J19" s="3">
        <v>1.9507000000000001</v>
      </c>
    </row>
    <row r="20" spans="2:10">
      <c r="B20" s="82">
        <v>-55</v>
      </c>
      <c r="C20" s="85">
        <f>(C19+C21)/2</f>
        <v>8.4499999999999992E-2</v>
      </c>
      <c r="D20" s="81">
        <f t="shared" ref="D20" si="43">(D19+D21)/2</f>
        <v>8.3999999999999991E-2</v>
      </c>
      <c r="E20" s="85">
        <f t="shared" ref="E20" si="44">(E19+E21)/2</f>
        <v>7.3510999999999997E-4</v>
      </c>
      <c r="F20" s="81">
        <f t="shared" ref="F20" si="45">(F19+F21)/2</f>
        <v>0.28652500000000003</v>
      </c>
      <c r="G20" s="85">
        <f t="shared" ref="G20" si="46">(G19+G21)/2</f>
        <v>66.33</v>
      </c>
      <c r="H20" s="81">
        <f t="shared" ref="H20" si="47">(H19+H21)/2</f>
        <v>397.48500000000001</v>
      </c>
      <c r="I20" s="85">
        <f t="shared" ref="I20" si="48">(I19+I21)/2</f>
        <v>0.68340000000000001</v>
      </c>
      <c r="J20" s="81">
        <f t="shared" ref="J20" si="49">(J19+J21)/2</f>
        <v>1.9473500000000001</v>
      </c>
    </row>
    <row r="21" spans="2:10">
      <c r="B21" s="14">
        <v>-54</v>
      </c>
      <c r="C21" s="2">
        <v>8.8999999999999996E-2</v>
      </c>
      <c r="D21" s="3">
        <v>8.7999999999999995E-2</v>
      </c>
      <c r="E21" s="70">
        <v>7.3674999999999999E-4</v>
      </c>
      <c r="F21" s="12">
        <v>0.27233000000000002</v>
      </c>
      <c r="G21" s="2">
        <v>12.17</v>
      </c>
      <c r="H21" s="3">
        <v>398.02</v>
      </c>
      <c r="I21" s="6">
        <v>0.6895</v>
      </c>
      <c r="J21" s="3">
        <v>1.944</v>
      </c>
    </row>
    <row r="22" spans="2:10">
      <c r="B22" s="82">
        <v>-53</v>
      </c>
      <c r="C22" s="85">
        <f>(C21+C23)/2</f>
        <v>9.4E-2</v>
      </c>
      <c r="D22" s="81">
        <f t="shared" ref="D22" si="50">(D21+D23)/2</f>
        <v>9.2999999999999999E-2</v>
      </c>
      <c r="E22" s="85">
        <f t="shared" ref="E22" si="51">(E21+E23)/2</f>
        <v>7.3841499999999997E-4</v>
      </c>
      <c r="F22" s="81">
        <f t="shared" ref="F22" si="52">(F21+F23)/2</f>
        <v>0.25972000000000001</v>
      </c>
      <c r="G22" s="85">
        <f t="shared" ref="G22" si="53">(G21+G23)/2</f>
        <v>69.015000000000001</v>
      </c>
      <c r="H22" s="81">
        <f t="shared" ref="H22" si="54">(H21+H23)/2</f>
        <v>398.54999999999995</v>
      </c>
      <c r="I22" s="85">
        <f t="shared" ref="I22" si="55">(I21+I23)/2</f>
        <v>0.6956</v>
      </c>
      <c r="J22" s="81">
        <f t="shared" ref="J22" si="56">(J21+J23)/2</f>
        <v>1.9407000000000001</v>
      </c>
    </row>
    <row r="23" spans="2:10">
      <c r="B23" s="14">
        <v>-52</v>
      </c>
      <c r="C23" s="2">
        <v>9.9000000000000005E-2</v>
      </c>
      <c r="D23" s="3">
        <v>9.8000000000000004E-2</v>
      </c>
      <c r="E23" s="70">
        <v>7.4007999999999995E-4</v>
      </c>
      <c r="F23" s="12">
        <v>0.24711</v>
      </c>
      <c r="G23" s="2">
        <v>125.86</v>
      </c>
      <c r="H23" s="3">
        <v>399.08</v>
      </c>
      <c r="I23" s="6">
        <v>0.70169999999999999</v>
      </c>
      <c r="J23" s="3">
        <v>1.9374</v>
      </c>
    </row>
    <row r="24" spans="2:10">
      <c r="B24" s="82">
        <v>-51</v>
      </c>
      <c r="C24" s="85">
        <f>(C23+C25)/2</f>
        <v>0.10400000000000001</v>
      </c>
      <c r="D24" s="81">
        <f t="shared" ref="D24" si="57">(D23+D25)/2</f>
        <v>0.10350000000000001</v>
      </c>
      <c r="E24" s="85">
        <f t="shared" ref="E24" si="58">(E23+E25)/2</f>
        <v>7.4177499999999996E-4</v>
      </c>
      <c r="F24" s="81">
        <f t="shared" ref="F24" si="59">(F23+F25)/2</f>
        <v>0.23588500000000001</v>
      </c>
      <c r="G24" s="85">
        <f t="shared" ref="G24" si="60">(G23+G25)/2</f>
        <v>127.21000000000001</v>
      </c>
      <c r="H24" s="81">
        <f t="shared" ref="H24" si="61">(H23+H25)/2</f>
        <v>399.60500000000002</v>
      </c>
      <c r="I24" s="85">
        <f t="shared" ref="I24" si="62">(I23+I25)/2</f>
        <v>0.70774999999999999</v>
      </c>
      <c r="J24" s="81">
        <f t="shared" ref="J24" si="63">(J23+J25)/2</f>
        <v>1.93425</v>
      </c>
    </row>
    <row r="25" spans="2:10">
      <c r="B25" s="14">
        <v>-50</v>
      </c>
      <c r="C25" s="2">
        <v>0.109</v>
      </c>
      <c r="D25" s="3">
        <v>0.109</v>
      </c>
      <c r="E25" s="70">
        <v>7.4346999999999998E-4</v>
      </c>
      <c r="F25" s="12">
        <v>0.22466</v>
      </c>
      <c r="G25" s="2">
        <v>128.56</v>
      </c>
      <c r="H25" s="3">
        <v>400.13</v>
      </c>
      <c r="I25" s="6">
        <v>0.71379999999999999</v>
      </c>
      <c r="J25" s="3">
        <v>1.9311</v>
      </c>
    </row>
    <row r="26" spans="2:10">
      <c r="B26" s="82">
        <v>-49</v>
      </c>
      <c r="C26" s="85">
        <f>(C25+C27)/2</f>
        <v>0.11449999999999999</v>
      </c>
      <c r="D26" s="81">
        <f t="shared" ref="D26" si="64">(D25+D27)/2</f>
        <v>0.11449999999999999</v>
      </c>
      <c r="E26" s="85">
        <f t="shared" ref="E26" si="65">(E25+E27)/2</f>
        <v>4.106335E-3</v>
      </c>
      <c r="F26" s="81">
        <f t="shared" ref="F26" si="66">(F25+F27)/2</f>
        <v>0.214645</v>
      </c>
      <c r="G26" s="85">
        <f t="shared" ref="G26" si="67">(G25+G27)/2</f>
        <v>129.91500000000002</v>
      </c>
      <c r="H26" s="81">
        <f t="shared" ref="H26" si="68">(H25+H27)/2</f>
        <v>400.65</v>
      </c>
      <c r="I26" s="85">
        <f t="shared" ref="I26" si="69">(I25+I27)/2</f>
        <v>0.71984999999999999</v>
      </c>
      <c r="J26" s="81">
        <f t="shared" ref="J26" si="70">(J25+J27)/2</f>
        <v>1.9279999999999999</v>
      </c>
    </row>
    <row r="27" spans="2:10">
      <c r="B27" s="14">
        <v>-48</v>
      </c>
      <c r="C27" s="2">
        <v>0.12</v>
      </c>
      <c r="D27" s="3">
        <v>0.12</v>
      </c>
      <c r="E27" s="70">
        <v>7.4691999999999996E-3</v>
      </c>
      <c r="F27" s="12">
        <v>0.20463000000000001</v>
      </c>
      <c r="G27" s="2">
        <v>131.27000000000001</v>
      </c>
      <c r="H27" s="3">
        <v>401.17</v>
      </c>
      <c r="I27" s="6">
        <v>0.72589999999999999</v>
      </c>
      <c r="J27" s="3">
        <v>1.9249000000000001</v>
      </c>
    </row>
    <row r="28" spans="2:10">
      <c r="B28" s="82">
        <v>-47</v>
      </c>
      <c r="C28" s="85">
        <f>(C27+C29)/2</f>
        <v>0.1265</v>
      </c>
      <c r="D28" s="81">
        <f t="shared" ref="D28" si="71">(D27+D29)/2</f>
        <v>0.126</v>
      </c>
      <c r="E28" s="85">
        <f t="shared" ref="E28" si="72">(E27+E29)/2</f>
        <v>7.4866999999999998E-3</v>
      </c>
      <c r="F28" s="81">
        <f t="shared" ref="F28" si="73">(F27+F29)/2</f>
        <v>0.19567000000000001</v>
      </c>
      <c r="G28" s="85">
        <f t="shared" ref="G28" si="74">(G27+G29)/2</f>
        <v>132.63</v>
      </c>
      <c r="H28" s="81">
        <f t="shared" ref="H28" si="75">(H27+H29)/2</f>
        <v>401.685</v>
      </c>
      <c r="I28" s="85">
        <f t="shared" ref="I28" si="76">(I27+I29)/2</f>
        <v>0.7319</v>
      </c>
      <c r="J28" s="81">
        <f t="shared" ref="J28" si="77">(J27+J29)/2</f>
        <v>1.9218999999999999</v>
      </c>
    </row>
    <row r="29" spans="2:10">
      <c r="B29" s="14">
        <v>-46</v>
      </c>
      <c r="C29" s="2">
        <v>0.13300000000000001</v>
      </c>
      <c r="D29" s="3">
        <v>0.13200000000000001</v>
      </c>
      <c r="E29" s="70">
        <v>7.5041999999999999E-3</v>
      </c>
      <c r="F29" s="12">
        <v>0.18670999999999999</v>
      </c>
      <c r="G29" s="2">
        <v>133.99</v>
      </c>
      <c r="H29" s="3">
        <v>402.2</v>
      </c>
      <c r="I29" s="6">
        <v>0.7379</v>
      </c>
      <c r="J29" s="3">
        <v>1.9189000000000001</v>
      </c>
    </row>
    <row r="30" spans="2:10">
      <c r="B30" s="82">
        <v>-45</v>
      </c>
      <c r="C30" s="85">
        <f>(C29+C31)/2</f>
        <v>0.13950000000000001</v>
      </c>
      <c r="D30" s="81">
        <f t="shared" ref="D30" si="78">(D29+D31)/2</f>
        <v>0.13850000000000001</v>
      </c>
      <c r="E30" s="85">
        <f t="shared" ref="E30" si="79">(E29+E31)/2</f>
        <v>4.1290950000000002E-3</v>
      </c>
      <c r="F30" s="81">
        <f t="shared" ref="F30" si="80">(F29+F31)/2</f>
        <v>0.17868499999999998</v>
      </c>
      <c r="G30" s="85">
        <f t="shared" ref="G30" si="81">(G29+G31)/2</f>
        <v>135.35500000000002</v>
      </c>
      <c r="H30" s="81">
        <f t="shared" ref="H30" si="82">(H29+H31)/2</f>
        <v>402.71000000000004</v>
      </c>
      <c r="I30" s="85">
        <f t="shared" ref="I30" si="83">(I29+I31)/2</f>
        <v>0.74385000000000001</v>
      </c>
      <c r="J30" s="81">
        <f t="shared" ref="J30" si="84">(J29+J31)/2</f>
        <v>1.91595</v>
      </c>
    </row>
    <row r="31" spans="2:10">
      <c r="B31" s="14">
        <v>-44</v>
      </c>
      <c r="C31" s="2">
        <v>0.14599999999999999</v>
      </c>
      <c r="D31" s="3">
        <v>0.14499999999999999</v>
      </c>
      <c r="E31" s="70">
        <v>7.5398999999999996E-4</v>
      </c>
      <c r="F31" s="12">
        <v>0.17066000000000001</v>
      </c>
      <c r="G31" s="2">
        <v>136.72</v>
      </c>
      <c r="H31" s="3">
        <v>403.22</v>
      </c>
      <c r="I31" s="6">
        <v>0.74980000000000002</v>
      </c>
      <c r="J31" s="3">
        <v>1.913</v>
      </c>
    </row>
    <row r="32" spans="2:10">
      <c r="B32" s="82">
        <v>-43</v>
      </c>
      <c r="C32" s="85">
        <f>(C31+C33)/2</f>
        <v>0.153</v>
      </c>
      <c r="D32" s="81">
        <f t="shared" ref="D32" si="85">(D31+D33)/2</f>
        <v>0.1525</v>
      </c>
      <c r="E32" s="85">
        <f t="shared" ref="E32" si="86">(E31+E33)/2</f>
        <v>7.5580500000000002E-4</v>
      </c>
      <c r="F32" s="81">
        <f t="shared" ref="F32" si="87">(F31+F33)/2</f>
        <v>0.16344999999999998</v>
      </c>
      <c r="G32" s="85">
        <f t="shared" ref="G32" si="88">(G31+G33)/2</f>
        <v>138.09</v>
      </c>
      <c r="H32" s="81">
        <f t="shared" ref="H32" si="89">(H31+H33)/2</f>
        <v>403.72</v>
      </c>
      <c r="I32" s="85">
        <f t="shared" ref="I32" si="90">(I31+I33)/2</f>
        <v>0.75575000000000003</v>
      </c>
      <c r="J32" s="81">
        <f t="shared" ref="J32" si="91">(J31+J33)/2</f>
        <v>1.91015</v>
      </c>
    </row>
    <row r="33" spans="2:10">
      <c r="B33" s="14">
        <v>-42</v>
      </c>
      <c r="C33" s="2">
        <v>0.16</v>
      </c>
      <c r="D33" s="3">
        <v>0.16</v>
      </c>
      <c r="E33" s="70">
        <v>7.5761999999999997E-4</v>
      </c>
      <c r="F33" s="12">
        <v>0.15623999999999999</v>
      </c>
      <c r="G33" s="2">
        <v>139.46</v>
      </c>
      <c r="H33" s="3">
        <v>404.22</v>
      </c>
      <c r="I33" s="6">
        <v>0.76170000000000004</v>
      </c>
      <c r="J33" s="3">
        <v>1.9073</v>
      </c>
    </row>
    <row r="34" spans="2:10">
      <c r="B34" s="82">
        <v>-41</v>
      </c>
      <c r="C34" s="85">
        <f>(C33+C35)/2</f>
        <v>0.16799999999999998</v>
      </c>
      <c r="D34" s="81">
        <f t="shared" ref="D34" si="92">(D33+D35)/2</f>
        <v>0.16749999999999998</v>
      </c>
      <c r="E34" s="85">
        <f t="shared" ref="E34" si="93">(E33+E35)/2</f>
        <v>7.5946999999999994E-4</v>
      </c>
      <c r="F34" s="81">
        <f t="shared" ref="F34" si="94">(F33+F35)/2</f>
        <v>0.14976</v>
      </c>
      <c r="G34" s="85">
        <f t="shared" ref="G34" si="95">(G33+G35)/2</f>
        <v>140.84</v>
      </c>
      <c r="H34" s="81">
        <f t="shared" ref="H34" si="96">(H33+H35)/2</f>
        <v>404.71500000000003</v>
      </c>
      <c r="I34" s="85">
        <f t="shared" ref="I34" si="97">(I33+I35)/2</f>
        <v>0.76760000000000006</v>
      </c>
      <c r="J34" s="81">
        <f t="shared" ref="J34" si="98">(J33+J35)/2</f>
        <v>1.9045000000000001</v>
      </c>
    </row>
    <row r="35" spans="2:10">
      <c r="B35" s="14">
        <v>-40</v>
      </c>
      <c r="C35" s="2">
        <v>0.17599999999999999</v>
      </c>
      <c r="D35" s="3">
        <v>0.17499999999999999</v>
      </c>
      <c r="E35" s="70">
        <v>7.6132000000000001E-4</v>
      </c>
      <c r="F35" s="12">
        <v>0.14327999999999999</v>
      </c>
      <c r="G35" s="2">
        <v>142.22</v>
      </c>
      <c r="H35" s="3">
        <v>405.21</v>
      </c>
      <c r="I35" s="6">
        <v>0.77349999999999997</v>
      </c>
      <c r="J35" s="3">
        <v>1.9016999999999999</v>
      </c>
    </row>
    <row r="36" spans="2:10">
      <c r="B36" s="82">
        <v>-39</v>
      </c>
      <c r="C36" s="85">
        <f>(C35+C37)/2</f>
        <v>0.184</v>
      </c>
      <c r="D36" s="81">
        <f t="shared" ref="D36" si="99">(D35+D37)/2</f>
        <v>0.183</v>
      </c>
      <c r="E36" s="85">
        <f t="shared" ref="E36" si="100">(E35+E37)/2</f>
        <v>7.6320499999999998E-4</v>
      </c>
      <c r="F36" s="81">
        <f t="shared" ref="F36" si="101">(F35+F37)/2</f>
        <v>0.137435</v>
      </c>
      <c r="G36" s="85">
        <f t="shared" ref="G36" si="102">(G35+G37)/2</f>
        <v>143.6</v>
      </c>
      <c r="H36" s="81">
        <f t="shared" ref="H36" si="103">(H35+H37)/2</f>
        <v>405.7</v>
      </c>
      <c r="I36" s="85">
        <f t="shared" ref="I36" si="104">(I35+I37)/2</f>
        <v>0.77934999999999999</v>
      </c>
      <c r="J36" s="81">
        <f t="shared" ref="J36" si="105">(J35+J37)/2</f>
        <v>1.899</v>
      </c>
    </row>
    <row r="37" spans="2:10">
      <c r="B37" s="14">
        <v>-38</v>
      </c>
      <c r="C37" s="2">
        <v>0.192</v>
      </c>
      <c r="D37" s="3">
        <v>0.191</v>
      </c>
      <c r="E37" s="70">
        <v>7.6508999999999995E-4</v>
      </c>
      <c r="F37" s="12">
        <v>0.13159000000000001</v>
      </c>
      <c r="G37" s="2">
        <v>144.97999999999999</v>
      </c>
      <c r="H37" s="3">
        <v>406.19</v>
      </c>
      <c r="I37" s="6">
        <v>0.78520000000000001</v>
      </c>
      <c r="J37" s="3">
        <v>1.8963000000000001</v>
      </c>
    </row>
    <row r="38" spans="2:10">
      <c r="B38" s="82">
        <v>-37</v>
      </c>
      <c r="C38" s="85">
        <f>(C37+C39)/2</f>
        <v>0.20100000000000001</v>
      </c>
      <c r="D38" s="81">
        <f t="shared" ref="D38" si="106">(D37+D39)/2</f>
        <v>0.2</v>
      </c>
      <c r="E38" s="85">
        <f t="shared" ref="E38" si="107">(E37+E39)/2</f>
        <v>7.6700499999999997E-4</v>
      </c>
      <c r="F38" s="81">
        <f t="shared" ref="F38" si="108">(F37+F39)/2</f>
        <v>0.12631000000000001</v>
      </c>
      <c r="G38" s="85">
        <f t="shared" ref="G38" si="109">(G37+G39)/2</f>
        <v>146.37</v>
      </c>
      <c r="H38" s="81">
        <f t="shared" ref="H38" si="110">(H37+H39)/2</f>
        <v>406.67500000000001</v>
      </c>
      <c r="I38" s="85">
        <f t="shared" ref="I38" si="111">(I37+I39)/2</f>
        <v>0.79105000000000003</v>
      </c>
      <c r="J38" s="81">
        <f t="shared" ref="J38" si="112">(J37+J39)/2</f>
        <v>1.8936500000000001</v>
      </c>
    </row>
    <row r="39" spans="2:10">
      <c r="B39" s="14">
        <v>-36</v>
      </c>
      <c r="C39" s="2">
        <v>0.21</v>
      </c>
      <c r="D39" s="3">
        <v>0.20899999999999999</v>
      </c>
      <c r="E39" s="70">
        <v>7.6891999999999998E-4</v>
      </c>
      <c r="F39" s="12">
        <v>0.12103</v>
      </c>
      <c r="G39" s="2">
        <v>147.76</v>
      </c>
      <c r="H39" s="3">
        <v>407.16</v>
      </c>
      <c r="I39" s="6">
        <v>0.79690000000000005</v>
      </c>
      <c r="J39" s="3">
        <v>1.891</v>
      </c>
    </row>
    <row r="40" spans="2:10">
      <c r="B40" s="82">
        <v>-35</v>
      </c>
      <c r="C40" s="85">
        <f>(C39+C41)/2</f>
        <v>0.219</v>
      </c>
      <c r="D40" s="81">
        <f t="shared" ref="D40" si="113">(D39+D41)/2</f>
        <v>0.2185</v>
      </c>
      <c r="E40" s="85">
        <f t="shared" ref="E40" si="114">(E39+E41)/2</f>
        <v>7.7087499999999997E-4</v>
      </c>
      <c r="F40" s="81">
        <f t="shared" ref="F40" si="115">(F39+F41)/2</f>
        <v>0.116255</v>
      </c>
      <c r="G40" s="85">
        <f t="shared" ref="G40" si="116">(G39+G41)/2</f>
        <v>149.155</v>
      </c>
      <c r="H40" s="81">
        <f t="shared" ref="H40" si="117">(H39+H41)/2</f>
        <v>407.64</v>
      </c>
      <c r="I40" s="85">
        <f t="shared" ref="I40" si="118">(I39+I41)/2</f>
        <v>0.80275000000000007</v>
      </c>
      <c r="J40" s="81">
        <f t="shared" ref="J40" si="119">(J39+J41)/2</f>
        <v>1.8883999999999999</v>
      </c>
    </row>
    <row r="41" spans="2:10">
      <c r="B41" s="14">
        <v>-34</v>
      </c>
      <c r="C41" s="2">
        <v>0.22800000000000001</v>
      </c>
      <c r="D41" s="3">
        <v>0.22800000000000001</v>
      </c>
      <c r="E41" s="70">
        <v>7.7282999999999996E-4</v>
      </c>
      <c r="F41" s="12">
        <v>0.11148</v>
      </c>
      <c r="G41" s="2">
        <v>150.55000000000001</v>
      </c>
      <c r="H41" s="3">
        <v>408.12</v>
      </c>
      <c r="I41" s="6">
        <v>0.80859999999999999</v>
      </c>
      <c r="J41" s="3">
        <v>1.8857999999999999</v>
      </c>
    </row>
    <row r="42" spans="2:10">
      <c r="B42" s="82">
        <v>-33</v>
      </c>
      <c r="C42" s="85">
        <f>(C41+C43)/2</f>
        <v>0.23849999999999999</v>
      </c>
      <c r="D42" s="81">
        <f t="shared" ref="D42" si="120">(D41+D43)/2</f>
        <v>0.23799999999999999</v>
      </c>
      <c r="E42" s="85">
        <f t="shared" ref="E42" si="121">(E41+E43)/2</f>
        <v>7.7481999999999996E-4</v>
      </c>
      <c r="F42" s="81">
        <f t="shared" ref="F42" si="122">(F41+F43)/2</f>
        <v>0.107155</v>
      </c>
      <c r="G42" s="85">
        <f t="shared" ref="G42" si="123">(G41+G43)/2</f>
        <v>151.94999999999999</v>
      </c>
      <c r="H42" s="81">
        <f t="shared" ref="H42" si="124">(H41+H43)/2</f>
        <v>408.59000000000003</v>
      </c>
      <c r="I42" s="85">
        <f t="shared" ref="I42" si="125">(I41+I43)/2</f>
        <v>0.81440000000000001</v>
      </c>
      <c r="J42" s="81">
        <f t="shared" ref="J42" si="126">(J41+J43)/2</f>
        <v>1.8833</v>
      </c>
    </row>
    <row r="43" spans="2:10">
      <c r="B43" s="14">
        <v>-32</v>
      </c>
      <c r="C43" s="2">
        <v>0.249</v>
      </c>
      <c r="D43" s="3">
        <v>0.248</v>
      </c>
      <c r="E43" s="70">
        <v>7.7680999999999996E-4</v>
      </c>
      <c r="F43" s="12">
        <v>0.10283</v>
      </c>
      <c r="G43" s="2">
        <v>153.35</v>
      </c>
      <c r="H43" s="3">
        <v>409.06</v>
      </c>
      <c r="I43" s="6">
        <v>0.82020000000000004</v>
      </c>
      <c r="J43" s="3">
        <v>1.8808</v>
      </c>
    </row>
    <row r="44" spans="2:10">
      <c r="B44" s="82">
        <v>-31</v>
      </c>
      <c r="C44" s="85">
        <f>(C43+C45)/2</f>
        <v>0.25950000000000001</v>
      </c>
      <c r="D44" s="81">
        <f t="shared" ref="D44" si="127">(D43+D45)/2</f>
        <v>0.25850000000000001</v>
      </c>
      <c r="E44" s="85">
        <f t="shared" ref="E44" si="128">(E43+E45)/2</f>
        <v>7.7884000000000004E-4</v>
      </c>
      <c r="F44" s="81">
        <f t="shared" ref="F44" si="129">(F43+F45)/2</f>
        <v>9.8903000000000005E-2</v>
      </c>
      <c r="G44" s="85">
        <f t="shared" ref="G44" si="130">(G43+G45)/2</f>
        <v>154.755</v>
      </c>
      <c r="H44" s="81">
        <f t="shared" ref="H44" si="131">(H43+H45)/2</f>
        <v>409.52</v>
      </c>
      <c r="I44" s="85">
        <f t="shared" ref="I44" si="132">(I43+I45)/2</f>
        <v>0.82594999999999996</v>
      </c>
      <c r="J44" s="81">
        <f t="shared" ref="J44" si="133">(J43+J45)/2</f>
        <v>1.8782999999999999</v>
      </c>
    </row>
    <row r="45" spans="2:10">
      <c r="B45" s="14">
        <v>-30</v>
      </c>
      <c r="C45" s="2">
        <v>0.27</v>
      </c>
      <c r="D45" s="3">
        <v>0.26900000000000002</v>
      </c>
      <c r="E45" s="70">
        <v>7.8087000000000002E-4</v>
      </c>
      <c r="F45" s="12">
        <v>9.4976000000000005E-2</v>
      </c>
      <c r="G45" s="2">
        <v>156.16</v>
      </c>
      <c r="H45" s="3">
        <v>409.98</v>
      </c>
      <c r="I45" s="6">
        <v>0.83169999999999999</v>
      </c>
      <c r="J45" s="3">
        <v>1.8757999999999999</v>
      </c>
    </row>
    <row r="46" spans="2:10">
      <c r="B46" s="82">
        <v>-29</v>
      </c>
      <c r="C46" s="85">
        <f>(C45+C47)/2</f>
        <v>0.28149999999999997</v>
      </c>
      <c r="D46" s="81">
        <f t="shared" ref="D46" si="134">(D45+D47)/2</f>
        <v>0.28049999999999997</v>
      </c>
      <c r="E46" s="85">
        <f t="shared" ref="E46" si="135">(E45+E47)/2</f>
        <v>7.8293999999999998E-4</v>
      </c>
      <c r="F46" s="81">
        <f t="shared" ref="F46" si="136">(F45+F47)/2</f>
        <v>9.1405E-2</v>
      </c>
      <c r="G46" s="85">
        <f t="shared" ref="G46" si="137">(G45+G47)/2</f>
        <v>157.57</v>
      </c>
      <c r="H46" s="81">
        <f t="shared" ref="H46" si="138">(H45+H47)/2</f>
        <v>410.435</v>
      </c>
      <c r="I46" s="85">
        <f t="shared" ref="I46" si="139">(I45+I47)/2</f>
        <v>0.83745000000000003</v>
      </c>
      <c r="J46" s="81">
        <f t="shared" ref="J46" si="140">(J45+J47)/2</f>
        <v>1.8734</v>
      </c>
    </row>
    <row r="47" spans="2:10">
      <c r="B47" s="14">
        <v>-28</v>
      </c>
      <c r="C47" s="2">
        <v>0.29299999999999998</v>
      </c>
      <c r="D47" s="3">
        <v>0.29199999999999998</v>
      </c>
      <c r="E47" s="70">
        <v>7.8501000000000005E-4</v>
      </c>
      <c r="F47" s="12">
        <v>8.7833999999999995E-2</v>
      </c>
      <c r="G47" s="2">
        <v>158.97999999999999</v>
      </c>
      <c r="H47" s="3">
        <v>410.89</v>
      </c>
      <c r="I47" s="6">
        <v>0.84319999999999995</v>
      </c>
      <c r="J47" s="3">
        <v>1.871</v>
      </c>
    </row>
    <row r="48" spans="2:10">
      <c r="B48" s="82">
        <v>-27</v>
      </c>
      <c r="C48" s="85">
        <f>(C47+C49)/2</f>
        <v>0.30549999999999999</v>
      </c>
      <c r="D48" s="81">
        <f t="shared" ref="D48" si="141">(D47+D49)/2</f>
        <v>0.30449999999999999</v>
      </c>
      <c r="E48" s="85">
        <f t="shared" ref="E48" si="142">(E47+E49)/2</f>
        <v>7.8712500000000006E-4</v>
      </c>
      <c r="F48" s="81">
        <f t="shared" ref="F48" si="143">(F47+F49)/2</f>
        <v>8.4581500000000004E-2</v>
      </c>
      <c r="G48" s="85">
        <f t="shared" ref="G48" si="144">(G47+G49)/2</f>
        <v>160.39999999999998</v>
      </c>
      <c r="H48" s="81">
        <f t="shared" ref="H48" si="145">(H47+H49)/2</f>
        <v>411.34000000000003</v>
      </c>
      <c r="I48" s="85">
        <f t="shared" ref="I48" si="146">(I47+I49)/2</f>
        <v>0.84894999999999998</v>
      </c>
      <c r="J48" s="81">
        <f t="shared" ref="J48" si="147">(J47+J49)/2</f>
        <v>1.8686500000000001</v>
      </c>
    </row>
    <row r="49" spans="2:10">
      <c r="B49" s="14">
        <v>-26</v>
      </c>
      <c r="C49" s="2">
        <v>0.318</v>
      </c>
      <c r="D49" s="3">
        <v>0.317</v>
      </c>
      <c r="E49" s="70">
        <v>7.8923999999999997E-4</v>
      </c>
      <c r="F49" s="12">
        <v>8.1328999999999999E-2</v>
      </c>
      <c r="G49" s="2">
        <v>161.82</v>
      </c>
      <c r="H49" s="3">
        <v>411.79</v>
      </c>
      <c r="I49" s="6">
        <v>0.85470000000000002</v>
      </c>
      <c r="J49" s="3">
        <v>1.8663000000000001</v>
      </c>
    </row>
    <row r="50" spans="2:10">
      <c r="B50" s="82">
        <v>-25</v>
      </c>
      <c r="C50" s="85">
        <f>(C49+C51)/2</f>
        <v>0.33099999999999996</v>
      </c>
      <c r="D50" s="81">
        <f t="shared" ref="D50" si="148">(D49+D51)/2</f>
        <v>0.32950000000000002</v>
      </c>
      <c r="E50" s="85">
        <f t="shared" ref="E50" si="149">(E49+E51)/2</f>
        <v>7.9139499999999997E-4</v>
      </c>
      <c r="F50" s="81">
        <f t="shared" ref="F50" si="150">(F49+F51)/2</f>
        <v>7.8362500000000002E-2</v>
      </c>
      <c r="G50" s="85">
        <f t="shared" ref="G50" si="151">(G49+G51)/2</f>
        <v>163.245</v>
      </c>
      <c r="H50" s="81">
        <f t="shared" ref="H50" si="152">(H49+H51)/2</f>
        <v>412.23</v>
      </c>
      <c r="I50" s="85">
        <f t="shared" ref="I50" si="153">(I49+I51)/2</f>
        <v>0.86040000000000005</v>
      </c>
      <c r="J50" s="81">
        <f t="shared" ref="J50" si="154">(J49+J51)/2</f>
        <v>1.86395</v>
      </c>
    </row>
    <row r="51" spans="2:10">
      <c r="B51" s="14">
        <v>-24</v>
      </c>
      <c r="C51" s="2">
        <v>0.34399999999999997</v>
      </c>
      <c r="D51" s="3">
        <v>0.34200000000000003</v>
      </c>
      <c r="E51" s="70">
        <v>7.9354999999999996E-4</v>
      </c>
      <c r="F51" s="12">
        <v>7.5396000000000005E-2</v>
      </c>
      <c r="G51" s="2">
        <v>164.67</v>
      </c>
      <c r="H51" s="3">
        <v>412.67</v>
      </c>
      <c r="I51" s="6">
        <v>0.86609999999999998</v>
      </c>
      <c r="J51" s="3">
        <v>1.8615999999999999</v>
      </c>
    </row>
    <row r="52" spans="2:10">
      <c r="B52" s="82">
        <v>-23</v>
      </c>
      <c r="C52" s="85">
        <f>(C51+C53)/2</f>
        <v>0.35749999999999998</v>
      </c>
      <c r="D52" s="81">
        <f t="shared" ref="D52" si="155">(D51+D53)/2</f>
        <v>0.35599999999999998</v>
      </c>
      <c r="E52" s="85">
        <f t="shared" ref="E52" si="156">(E51+E53)/2</f>
        <v>7.9575000000000002E-4</v>
      </c>
      <c r="F52" s="81">
        <f t="shared" ref="F52" si="157">(F51+F53)/2</f>
        <v>7.2686000000000001E-2</v>
      </c>
      <c r="G52" s="85">
        <f t="shared" ref="G52" si="158">(G51+G53)/2</f>
        <v>166.1</v>
      </c>
      <c r="H52" s="81">
        <f t="shared" ref="H52" si="159">(H51+H53)/2</f>
        <v>413.1</v>
      </c>
      <c r="I52" s="85">
        <f t="shared" ref="I52" si="160">(I51+I53)/2</f>
        <v>0.87175000000000002</v>
      </c>
      <c r="J52" s="81">
        <f t="shared" ref="J52" si="161">(J51+J53)/2</f>
        <v>1.8593500000000001</v>
      </c>
    </row>
    <row r="53" spans="2:10">
      <c r="B53" s="14">
        <v>-22</v>
      </c>
      <c r="C53" s="2">
        <v>0.371</v>
      </c>
      <c r="D53" s="3">
        <v>0.37</v>
      </c>
      <c r="E53" s="70">
        <v>7.9794999999999996E-4</v>
      </c>
      <c r="F53" s="12">
        <v>6.9975999999999997E-2</v>
      </c>
      <c r="G53" s="2">
        <v>167.53</v>
      </c>
      <c r="H53" s="3">
        <v>413.53</v>
      </c>
      <c r="I53" s="6">
        <v>0.87739999999999996</v>
      </c>
      <c r="J53" s="3">
        <v>1.8571</v>
      </c>
    </row>
    <row r="54" spans="2:10">
      <c r="B54" s="82">
        <v>-21</v>
      </c>
      <c r="C54" s="85">
        <f>(C53+C55)/2</f>
        <v>0.38600000000000001</v>
      </c>
      <c r="D54" s="81">
        <f t="shared" ref="D54" si="162">(D53+D55)/2</f>
        <v>0.38500000000000001</v>
      </c>
      <c r="E54" s="85">
        <f t="shared" ref="E54" si="163">(E53+E55)/2</f>
        <v>8.0020000000000004E-4</v>
      </c>
      <c r="F54" s="81">
        <f t="shared" ref="F54" si="164">(F53+F55)/2</f>
        <v>6.7496E-2</v>
      </c>
      <c r="G54" s="85">
        <f t="shared" ref="G54" si="165">(G53+G55)/2</f>
        <v>168.97</v>
      </c>
      <c r="H54" s="81">
        <f t="shared" ref="H54" si="166">(H53+H55)/2</f>
        <v>413.95499999999998</v>
      </c>
      <c r="I54" s="85">
        <f t="shared" ref="I54" si="167">(I53+I55)/2</f>
        <v>0.88219999999999998</v>
      </c>
      <c r="J54" s="81">
        <f t="shared" ref="J54" si="168">(J53+J55)/2</f>
        <v>1.8549</v>
      </c>
    </row>
    <row r="55" spans="2:10">
      <c r="B55" s="14">
        <v>-20</v>
      </c>
      <c r="C55" s="2">
        <v>0.40100000000000002</v>
      </c>
      <c r="D55" s="3">
        <v>0.4</v>
      </c>
      <c r="E55" s="70">
        <v>8.0245000000000002E-4</v>
      </c>
      <c r="F55" s="12">
        <v>6.5016000000000004E-2</v>
      </c>
      <c r="G55" s="2">
        <v>170.41</v>
      </c>
      <c r="H55" s="3">
        <v>414.38</v>
      </c>
      <c r="I55" s="6">
        <v>0.88700000000000001</v>
      </c>
      <c r="J55" s="3">
        <v>1.8527</v>
      </c>
    </row>
    <row r="56" spans="2:10">
      <c r="B56" s="82">
        <v>-19</v>
      </c>
      <c r="C56" s="85">
        <f>(C55+C57)/2</f>
        <v>0.41649999999999998</v>
      </c>
      <c r="D56" s="81">
        <f t="shared" ref="D56" si="169">(D55+D57)/2</f>
        <v>0.41500000000000004</v>
      </c>
      <c r="E56" s="85">
        <f t="shared" ref="E56" si="170">(E55+E57)/2</f>
        <v>8.0475000000000002E-4</v>
      </c>
      <c r="F56" s="81">
        <f t="shared" ref="F56" si="171">(F55+F57)/2</f>
        <v>6.2744500000000009E-2</v>
      </c>
      <c r="G56" s="85">
        <f t="shared" ref="G56" si="172">(G55+G57)/2</f>
        <v>171.85500000000002</v>
      </c>
      <c r="H56" s="81">
        <f t="shared" ref="H56" si="173">(H55+H57)/2</f>
        <v>414.78999999999996</v>
      </c>
      <c r="I56" s="85">
        <f t="shared" ref="I56" si="174">(I55+I57)/2</f>
        <v>4.9435000000000002</v>
      </c>
      <c r="J56" s="81">
        <f t="shared" ref="J56" si="175">(J55+J57)/2</f>
        <v>1.8505</v>
      </c>
    </row>
    <row r="57" spans="2:10">
      <c r="B57" s="14">
        <v>-18</v>
      </c>
      <c r="C57" s="2">
        <v>0.432</v>
      </c>
      <c r="D57" s="3">
        <v>0.43</v>
      </c>
      <c r="E57" s="70">
        <v>8.0705000000000002E-4</v>
      </c>
      <c r="F57" s="12">
        <v>6.0472999999999999E-2</v>
      </c>
      <c r="G57" s="2">
        <v>173.3</v>
      </c>
      <c r="H57" s="3">
        <v>415.2</v>
      </c>
      <c r="I57" s="6">
        <v>9</v>
      </c>
      <c r="J57" s="3">
        <v>1.8483000000000001</v>
      </c>
    </row>
    <row r="58" spans="2:10">
      <c r="B58" s="82">
        <v>-17</v>
      </c>
      <c r="C58" s="85">
        <f>(C57+C59)/2</f>
        <v>0.44800000000000001</v>
      </c>
      <c r="D58" s="81">
        <f t="shared" ref="D58" si="176">(D57+D59)/2</f>
        <v>0.44650000000000001</v>
      </c>
      <c r="E58" s="85">
        <f t="shared" ref="E58" si="177">(E57+E59)/2</f>
        <v>8.0939500000000008E-4</v>
      </c>
      <c r="F58" s="81">
        <f t="shared" ref="F58" si="178">(F57+F59)/2</f>
        <v>5.8388499999999996E-2</v>
      </c>
      <c r="G58" s="85">
        <f t="shared" ref="G58" si="179">(G57+G59)/2</f>
        <v>174.75</v>
      </c>
      <c r="H58" s="81">
        <f t="shared" ref="H58" si="180">(H57+H59)/2</f>
        <v>415.60500000000002</v>
      </c>
      <c r="I58" s="85">
        <f t="shared" ref="I58" si="181">(I57+I59)/2</f>
        <v>4.9556500000000003</v>
      </c>
      <c r="J58" s="81">
        <f t="shared" ref="J58" si="182">(J57+J59)/2</f>
        <v>1.8461500000000002</v>
      </c>
    </row>
    <row r="59" spans="2:10">
      <c r="B59" s="14">
        <v>-16</v>
      </c>
      <c r="C59" s="2">
        <v>0.46400000000000002</v>
      </c>
      <c r="D59" s="3">
        <v>0.46300000000000002</v>
      </c>
      <c r="E59" s="70">
        <v>8.1174000000000003E-4</v>
      </c>
      <c r="F59" s="12">
        <v>5.6304E-2</v>
      </c>
      <c r="G59" s="2">
        <v>176.2</v>
      </c>
      <c r="H59" s="3">
        <v>416.01</v>
      </c>
      <c r="I59" s="6">
        <v>0.9113</v>
      </c>
      <c r="J59" s="3">
        <v>1.8440000000000001</v>
      </c>
    </row>
    <row r="60" spans="2:10">
      <c r="B60" s="82">
        <v>-15</v>
      </c>
      <c r="C60" s="85">
        <f>(C59+C61)/2</f>
        <v>0.48150000000000004</v>
      </c>
      <c r="D60" s="81">
        <f t="shared" ref="D60" si="183">(D59+D61)/2</f>
        <v>0.48</v>
      </c>
      <c r="E60" s="85">
        <f t="shared" ref="E60" si="184">(E59+E61)/2</f>
        <v>8.1414500000000006E-4</v>
      </c>
      <c r="F60" s="81">
        <f t="shared" ref="F60" si="185">(F59+F61)/2</f>
        <v>5.4388499999999999E-2</v>
      </c>
      <c r="G60" s="85">
        <f t="shared" ref="G60" si="186">(G59+G61)/2</f>
        <v>177.66</v>
      </c>
      <c r="H60" s="81">
        <f t="shared" ref="H60" si="187">(H59+H61)/2</f>
        <v>416.40499999999997</v>
      </c>
      <c r="I60" s="85">
        <f t="shared" ref="I60" si="188">(I59+I61)/2</f>
        <v>0.91690000000000005</v>
      </c>
      <c r="J60" s="81">
        <f t="shared" ref="J60" si="189">(J59+J61)/2</f>
        <v>1.8419000000000001</v>
      </c>
    </row>
    <row r="61" spans="2:10">
      <c r="B61" s="14">
        <v>-14</v>
      </c>
      <c r="C61" s="2">
        <v>0.499</v>
      </c>
      <c r="D61" s="3">
        <v>0.497</v>
      </c>
      <c r="E61" s="70">
        <v>8.1654999999999998E-4</v>
      </c>
      <c r="F61" s="12">
        <v>5.2472999999999999E-2</v>
      </c>
      <c r="G61" s="2">
        <v>179.12</v>
      </c>
      <c r="H61" s="3">
        <v>416.8</v>
      </c>
      <c r="I61" s="6">
        <v>0.92249999999999999</v>
      </c>
      <c r="J61" s="3">
        <v>1.8398000000000001</v>
      </c>
    </row>
    <row r="62" spans="2:10">
      <c r="B62" s="82">
        <v>-13</v>
      </c>
      <c r="C62" s="85">
        <f>(C61+C63)/2</f>
        <v>0.51750000000000007</v>
      </c>
      <c r="D62" s="81">
        <f t="shared" ref="D62" si="190">(D61+D63)/2</f>
        <v>0.51550000000000007</v>
      </c>
      <c r="E62" s="85">
        <f t="shared" ref="E62" si="191">(E61+E63)/2</f>
        <v>8.1901000000000001E-4</v>
      </c>
      <c r="F62" s="81">
        <f t="shared" ref="F62" si="192">(F61+F63)/2</f>
        <v>5.0710999999999999E-2</v>
      </c>
      <c r="G62" s="85">
        <f t="shared" ref="G62" si="193">(G61+G63)/2</f>
        <v>180.59</v>
      </c>
      <c r="H62" s="81">
        <f t="shared" ref="H62" si="194">(H61+H63)/2</f>
        <v>417.185</v>
      </c>
      <c r="I62" s="85">
        <f t="shared" ref="I62" si="195">(I61+I63)/2</f>
        <v>0.92805000000000004</v>
      </c>
      <c r="J62" s="81">
        <f t="shared" ref="J62" si="196">(J61+J63)/2</f>
        <v>1.8377500000000002</v>
      </c>
    </row>
    <row r="63" spans="2:10">
      <c r="B63" s="14">
        <v>-12</v>
      </c>
      <c r="C63" s="2">
        <v>0.53600000000000003</v>
      </c>
      <c r="D63" s="3">
        <v>0.53400000000000003</v>
      </c>
      <c r="E63" s="70">
        <v>8.2147000000000003E-4</v>
      </c>
      <c r="F63" s="12">
        <v>4.8948999999999999E-2</v>
      </c>
      <c r="G63" s="2">
        <v>182.06</v>
      </c>
      <c r="H63" s="3">
        <v>417.57</v>
      </c>
      <c r="I63" s="6">
        <v>0.93359999999999999</v>
      </c>
      <c r="J63" s="3">
        <v>1.8357000000000001</v>
      </c>
    </row>
    <row r="64" spans="2:10">
      <c r="B64" s="82">
        <v>-11</v>
      </c>
      <c r="C64" s="85">
        <f>(C63+C65)/2</f>
        <v>0.55499999999999994</v>
      </c>
      <c r="D64" s="81">
        <f t="shared" ref="D64" si="197">(D63+D65)/2</f>
        <v>0.55299999999999994</v>
      </c>
      <c r="E64" s="85">
        <f t="shared" ref="E64" si="198">(E63+E65)/2</f>
        <v>8.2398499999999995E-4</v>
      </c>
      <c r="F64" s="81">
        <f t="shared" ref="F64" si="199">(F63+F65)/2</f>
        <v>4.73255E-2</v>
      </c>
      <c r="G64" s="85">
        <f t="shared" ref="G64" si="200">(G63+G65)/2</f>
        <v>183.535</v>
      </c>
      <c r="H64" s="81">
        <f t="shared" ref="H64" si="201">(H63+H65)/2</f>
        <v>417.94499999999999</v>
      </c>
      <c r="I64" s="85">
        <f t="shared" ref="I64" si="202">(I63+I65)/2</f>
        <v>0.93920000000000003</v>
      </c>
      <c r="J64" s="81">
        <f t="shared" ref="J64" si="203">(J63+J65)/2</f>
        <v>1.83365</v>
      </c>
    </row>
    <row r="65" spans="2:10">
      <c r="B65" s="14">
        <v>-10</v>
      </c>
      <c r="C65" s="2">
        <v>0.57399999999999995</v>
      </c>
      <c r="D65" s="3">
        <v>0.57199999999999995</v>
      </c>
      <c r="E65" s="70">
        <v>8.2649999999999998E-4</v>
      </c>
      <c r="F65" s="12">
        <v>4.5702E-2</v>
      </c>
      <c r="G65" s="2">
        <v>185.01</v>
      </c>
      <c r="H65" s="3">
        <v>418.32</v>
      </c>
      <c r="I65" s="6">
        <v>0.94479999999999997</v>
      </c>
      <c r="J65" s="3">
        <v>1.8315999999999999</v>
      </c>
    </row>
    <row r="66" spans="2:10">
      <c r="B66" s="82">
        <v>-9</v>
      </c>
      <c r="C66" s="85">
        <f>(C65+C67)/2</f>
        <v>0.59450000000000003</v>
      </c>
      <c r="D66" s="81">
        <f t="shared" ref="D66" si="204">(D65+D67)/2</f>
        <v>0.59250000000000003</v>
      </c>
      <c r="E66" s="85">
        <f t="shared" ref="E66" si="205">(E65+E67)/2</f>
        <v>8.2907499999999997E-4</v>
      </c>
      <c r="F66" s="81">
        <f t="shared" ref="F66" si="206">(F65+F67)/2</f>
        <v>4.4204500000000001E-2</v>
      </c>
      <c r="G66" s="85">
        <f t="shared" ref="G66" si="207">(G65+G67)/2</f>
        <v>186.49</v>
      </c>
      <c r="H66" s="81">
        <f t="shared" ref="H66" si="208">(H65+H67)/2</f>
        <v>418.685</v>
      </c>
      <c r="I66" s="85">
        <f t="shared" ref="I66" si="209">(I65+I67)/2</f>
        <v>0.95035000000000003</v>
      </c>
      <c r="J66" s="81">
        <f t="shared" ref="J66" si="210">(J65+J67)/2</f>
        <v>1.8295499999999998</v>
      </c>
    </row>
    <row r="67" spans="2:10">
      <c r="B67" s="14">
        <v>-8</v>
      </c>
      <c r="C67" s="2">
        <v>0.61499999999999999</v>
      </c>
      <c r="D67" s="3">
        <v>0.61299999999999999</v>
      </c>
      <c r="E67" s="70">
        <v>8.3164999999999997E-4</v>
      </c>
      <c r="F67" s="12">
        <v>4.2707000000000002E-2</v>
      </c>
      <c r="G67" s="2">
        <v>187.97</v>
      </c>
      <c r="H67" s="3">
        <v>419.05</v>
      </c>
      <c r="I67" s="6">
        <v>0.95589999999999997</v>
      </c>
      <c r="J67" s="3">
        <v>1.8274999999999999</v>
      </c>
    </row>
    <row r="68" spans="2:10">
      <c r="B68" s="82">
        <v>-7</v>
      </c>
      <c r="C68" s="85">
        <f>(C67+C69)/2</f>
        <v>0.63650000000000007</v>
      </c>
      <c r="D68" s="81">
        <f t="shared" ref="D68" si="211">(D67+D69)/2</f>
        <v>0.63450000000000006</v>
      </c>
      <c r="E68" s="85">
        <f t="shared" ref="E68" si="212">(E67+E69)/2</f>
        <v>8.3429499999999998E-4</v>
      </c>
      <c r="F68" s="81">
        <f t="shared" ref="F68" si="213">(F67+F69)/2</f>
        <v>4.1324E-2</v>
      </c>
      <c r="G68" s="85">
        <f t="shared" ref="G68" si="214">(G67+G69)/2</f>
        <v>189.45999999999998</v>
      </c>
      <c r="H68" s="81">
        <f t="shared" ref="H68" si="215">(H67+H69)/2</f>
        <v>419.4</v>
      </c>
      <c r="I68" s="85">
        <f t="shared" ref="I68" si="216">(I67+I69)/2</f>
        <v>0.96140000000000003</v>
      </c>
      <c r="J68" s="81">
        <f t="shared" ref="J68" si="217">(J67+J69)/2</f>
        <v>1.82555</v>
      </c>
    </row>
    <row r="69" spans="2:10">
      <c r="B69" s="14">
        <v>-6</v>
      </c>
      <c r="C69" s="2">
        <v>0.65800000000000003</v>
      </c>
      <c r="D69" s="3">
        <v>0.65600000000000003</v>
      </c>
      <c r="E69" s="70">
        <v>8.3693999999999999E-4</v>
      </c>
      <c r="F69" s="12">
        <v>3.9940999999999997E-2</v>
      </c>
      <c r="G69" s="2">
        <v>190.95</v>
      </c>
      <c r="H69" s="3">
        <v>419.75</v>
      </c>
      <c r="I69" s="6">
        <v>0.96689999999999998</v>
      </c>
      <c r="J69" s="3">
        <v>1.8236000000000001</v>
      </c>
    </row>
    <row r="70" spans="2:10">
      <c r="B70" s="82">
        <v>-5</v>
      </c>
      <c r="C70" s="85">
        <f>(C69+C71)/2</f>
        <v>0.68049999999999999</v>
      </c>
      <c r="D70" s="81">
        <f t="shared" ref="D70" si="218">(D69+D71)/2</f>
        <v>0.67849999999999999</v>
      </c>
      <c r="E70" s="85">
        <f t="shared" ref="E70" si="219">(E69+E71)/2</f>
        <v>8.3964499999999997E-4</v>
      </c>
      <c r="F70" s="81">
        <f t="shared" ref="F70" si="220">(F69+F71)/2</f>
        <v>3.8662000000000002E-2</v>
      </c>
      <c r="G70" s="85">
        <f t="shared" ref="G70" si="221">(G69+G71)/2</f>
        <v>192.45</v>
      </c>
      <c r="H70" s="81">
        <f t="shared" ref="H70" si="222">(H69+H71)/2</f>
        <v>420.09500000000003</v>
      </c>
      <c r="I70" s="85">
        <f t="shared" ref="I70" si="223">(I69+I71)/2</f>
        <v>0.97245000000000004</v>
      </c>
      <c r="J70" s="81">
        <f t="shared" ref="J70" si="224">(J69+J71)/2</f>
        <v>1.8216000000000001</v>
      </c>
    </row>
    <row r="71" spans="2:10">
      <c r="B71" s="14">
        <v>-4</v>
      </c>
      <c r="C71" s="2">
        <v>0.70299999999999996</v>
      </c>
      <c r="D71" s="3">
        <v>0.70099999999999996</v>
      </c>
      <c r="E71" s="70">
        <v>8.4234999999999996E-4</v>
      </c>
      <c r="F71" s="12">
        <v>3.7383E-2</v>
      </c>
      <c r="G71" s="2">
        <v>193.95</v>
      </c>
      <c r="H71" s="3">
        <v>420.44</v>
      </c>
      <c r="I71" s="6">
        <v>0.97799999999999998</v>
      </c>
      <c r="J71" s="3">
        <v>1.8196000000000001</v>
      </c>
    </row>
    <row r="72" spans="2:10">
      <c r="B72" s="82">
        <v>-3</v>
      </c>
      <c r="C72" s="85">
        <f>(C71+C73)/2</f>
        <v>0.72649999999999992</v>
      </c>
      <c r="D72" s="81">
        <f t="shared" ref="D72" si="225">(D71+D73)/2</f>
        <v>0.72449999999999992</v>
      </c>
      <c r="E72" s="85">
        <f t="shared" ref="E72" si="226">(E71+E73)/2</f>
        <v>8.4512999999999993E-4</v>
      </c>
      <c r="F72" s="81">
        <f t="shared" ref="F72" si="227">(F71+F73)/2</f>
        <v>3.6198999999999995E-2</v>
      </c>
      <c r="G72" s="85">
        <f t="shared" ref="G72" si="228">(G71+G73)/2</f>
        <v>195.45999999999998</v>
      </c>
      <c r="H72" s="81">
        <f t="shared" ref="H72" si="229">(H71+H73)/2</f>
        <v>420.76499999999999</v>
      </c>
      <c r="I72" s="85">
        <f t="shared" ref="I72" si="230">(I71+I73)/2</f>
        <v>0.98350000000000004</v>
      </c>
      <c r="J72" s="81">
        <f t="shared" ref="J72" si="231">(J71+J73)/2</f>
        <v>1.81765</v>
      </c>
    </row>
    <row r="73" spans="2:10">
      <c r="B73" s="14">
        <v>-2</v>
      </c>
      <c r="C73" s="2">
        <v>0.75</v>
      </c>
      <c r="D73" s="3">
        <v>0.748</v>
      </c>
      <c r="E73" s="70">
        <v>8.4791E-4</v>
      </c>
      <c r="F73" s="12">
        <v>3.5014999999999998E-2</v>
      </c>
      <c r="G73" s="2">
        <v>196.97</v>
      </c>
      <c r="H73" s="3">
        <v>421.09</v>
      </c>
      <c r="I73" s="6">
        <v>0.98899999999999999</v>
      </c>
      <c r="J73" s="3">
        <v>1.8157000000000001</v>
      </c>
    </row>
    <row r="74" spans="2:10">
      <c r="B74" s="82">
        <v>-1</v>
      </c>
      <c r="C74" s="85">
        <f>(C73+C75)/2</f>
        <v>0.77500000000000002</v>
      </c>
      <c r="D74" s="81">
        <f t="shared" ref="D74" si="232">(D73+D75)/2</f>
        <v>0.77249999999999996</v>
      </c>
      <c r="E74" s="85">
        <f t="shared" ref="E74" si="233">(E73+E75)/2</f>
        <v>8.5076500000000007E-4</v>
      </c>
      <c r="F74" s="81">
        <f t="shared" ref="F74" si="234">(F73+F75)/2</f>
        <v>3.3917500000000003E-2</v>
      </c>
      <c r="G74" s="85">
        <f t="shared" ref="G74" si="235">(G73+G75)/2</f>
        <v>198.48500000000001</v>
      </c>
      <c r="H74" s="81">
        <f t="shared" ref="H74" si="236">(H73+H75)/2</f>
        <v>421.40499999999997</v>
      </c>
      <c r="I74" s="85">
        <f t="shared" ref="I74" si="237">(I73+I75)/2</f>
        <v>0.99449999999999994</v>
      </c>
      <c r="J74" s="81">
        <f t="shared" ref="J74" si="238">(J73+J75)/2</f>
        <v>1.8138000000000001</v>
      </c>
    </row>
    <row r="75" spans="2:10">
      <c r="B75" s="14">
        <v>0</v>
      </c>
      <c r="C75" s="2">
        <v>0.8</v>
      </c>
      <c r="D75" s="3">
        <v>0.79700000000000004</v>
      </c>
      <c r="E75" s="70">
        <v>8.5362000000000003E-4</v>
      </c>
      <c r="F75" s="12">
        <v>3.2820000000000002E-2</v>
      </c>
      <c r="G75" s="2">
        <v>200</v>
      </c>
      <c r="H75" s="3">
        <v>421.72</v>
      </c>
      <c r="I75" s="6">
        <v>1</v>
      </c>
      <c r="J75" s="3">
        <v>1.8119000000000001</v>
      </c>
    </row>
    <row r="76" spans="2:10">
      <c r="B76" s="82">
        <v>1</v>
      </c>
      <c r="C76" s="85">
        <f>(C75+C77)/2</f>
        <v>0.82600000000000007</v>
      </c>
      <c r="D76" s="81">
        <f t="shared" ref="D76" si="239">(D75+D77)/2</f>
        <v>0.82299999999999995</v>
      </c>
      <c r="E76" s="85">
        <f t="shared" ref="E76" si="240">(E75+E77)/2</f>
        <v>8.5655499999999995E-4</v>
      </c>
      <c r="F76" s="81">
        <f t="shared" ref="F76" si="241">(F75+F77)/2</f>
        <v>3.1801500000000003E-2</v>
      </c>
      <c r="G76" s="85">
        <f t="shared" ref="G76" si="242">(G75+G77)/2</f>
        <v>201.52500000000001</v>
      </c>
      <c r="H76" s="81">
        <f t="shared" ref="H76" si="243">(H75+H77)/2</f>
        <v>422.02499999999998</v>
      </c>
      <c r="I76" s="85">
        <f t="shared" ref="I76" si="244">(I75+I77)/2</f>
        <v>1.0055000000000001</v>
      </c>
      <c r="J76" s="81">
        <f t="shared" ref="J76" si="245">(J75+J77)/2</f>
        <v>1.81</v>
      </c>
    </row>
    <row r="77" spans="2:10">
      <c r="B77" s="14">
        <v>2</v>
      </c>
      <c r="C77" s="2">
        <v>0.85199999999999998</v>
      </c>
      <c r="D77" s="3">
        <v>0.84899999999999998</v>
      </c>
      <c r="E77" s="70">
        <v>8.5948999999999997E-4</v>
      </c>
      <c r="F77" s="12">
        <v>3.0783000000000001E-2</v>
      </c>
      <c r="G77" s="2">
        <v>203.05</v>
      </c>
      <c r="H77" s="3">
        <v>422.33</v>
      </c>
      <c r="I77" s="6">
        <v>1.0109999999999999</v>
      </c>
      <c r="J77" s="3">
        <v>1.8081</v>
      </c>
    </row>
    <row r="78" spans="2:10">
      <c r="B78" s="82">
        <v>3</v>
      </c>
      <c r="C78" s="85">
        <f>(C77+C79)/2</f>
        <v>0.87949999999999995</v>
      </c>
      <c r="D78" s="81">
        <f t="shared" ref="D78" si="246">(D77+D79)/2</f>
        <v>0.87650000000000006</v>
      </c>
      <c r="E78" s="85">
        <f t="shared" ref="E78" si="247">(E77+E79)/2</f>
        <v>8.6250499999999996E-4</v>
      </c>
      <c r="F78" s="81">
        <f t="shared" ref="F78" si="248">(F77+F79)/2</f>
        <v>2.9837000000000002E-2</v>
      </c>
      <c r="G78" s="85">
        <f t="shared" ref="G78" si="249">(G77+G79)/2</f>
        <v>204.58500000000001</v>
      </c>
      <c r="H78" s="81">
        <f t="shared" ref="H78" si="250">(H77+H79)/2</f>
        <v>422.61500000000001</v>
      </c>
      <c r="I78" s="85">
        <f t="shared" ref="I78" si="251">(I77+I79)/2</f>
        <v>1.0164499999999999</v>
      </c>
      <c r="J78" s="81">
        <f t="shared" ref="J78" si="252">(J77+J79)/2</f>
        <v>1.8062</v>
      </c>
    </row>
    <row r="79" spans="2:10">
      <c r="B79" s="14">
        <v>4</v>
      </c>
      <c r="C79" s="2">
        <v>0.90700000000000003</v>
      </c>
      <c r="D79" s="3">
        <v>0.90400000000000003</v>
      </c>
      <c r="E79" s="70">
        <v>8.6552000000000005E-4</v>
      </c>
      <c r="F79" s="12">
        <v>2.8891E-2</v>
      </c>
      <c r="G79" s="2">
        <v>206.12</v>
      </c>
      <c r="H79" s="3">
        <v>422.9</v>
      </c>
      <c r="I79" s="6">
        <v>1.0219</v>
      </c>
      <c r="J79" s="3">
        <v>1.8043</v>
      </c>
    </row>
    <row r="80" spans="2:10">
      <c r="B80" s="82">
        <v>5</v>
      </c>
      <c r="C80" s="85">
        <f>(C79+C81)/2</f>
        <v>0.9355</v>
      </c>
      <c r="D80" s="81">
        <f t="shared" ref="D80" si="253">(D79+D81)/2</f>
        <v>0.9325</v>
      </c>
      <c r="E80" s="85">
        <f t="shared" ref="E80" si="254">(E79+E81)/2</f>
        <v>8.6862500000000004E-4</v>
      </c>
      <c r="F80" s="81">
        <f t="shared" ref="F80" si="255">(F79+F81)/2</f>
        <v>2.8011000000000001E-2</v>
      </c>
      <c r="G80" s="85">
        <f t="shared" ref="G80" si="256">(G79+G81)/2</f>
        <v>207.67000000000002</v>
      </c>
      <c r="H80" s="81">
        <f t="shared" ref="H80" si="257">(H79+H81)/2</f>
        <v>423.17499999999995</v>
      </c>
      <c r="I80" s="85">
        <f t="shared" ref="I80" si="258">(I79+I81)/2</f>
        <v>1.0274000000000001</v>
      </c>
      <c r="J80" s="81">
        <f t="shared" ref="J80" si="259">(J79+J81)/2</f>
        <v>1.8024</v>
      </c>
    </row>
    <row r="81" spans="2:10">
      <c r="B81" s="14">
        <v>6</v>
      </c>
      <c r="C81" s="2">
        <v>0.96399999999999997</v>
      </c>
      <c r="D81" s="3">
        <v>0.96099999999999997</v>
      </c>
      <c r="E81" s="70">
        <v>8.7173000000000003E-4</v>
      </c>
      <c r="F81" s="12">
        <v>2.7130999999999999E-2</v>
      </c>
      <c r="G81" s="2">
        <v>209.22</v>
      </c>
      <c r="H81" s="3">
        <v>423.45</v>
      </c>
      <c r="I81" s="6">
        <v>1.0328999999999999</v>
      </c>
      <c r="J81" s="3">
        <v>1.8005</v>
      </c>
    </row>
    <row r="82" spans="2:10">
      <c r="B82" s="82">
        <v>7</v>
      </c>
      <c r="C82" s="85">
        <f>(C81+C83)/2</f>
        <v>0.99399999999999999</v>
      </c>
      <c r="D82" s="81">
        <f t="shared" ref="D82" si="260">(D81+D83)/2</f>
        <v>0.99099999999999988</v>
      </c>
      <c r="E82" s="85">
        <f t="shared" ref="E82" si="261">(E81+E83)/2</f>
        <v>8.7492500000000003E-4</v>
      </c>
      <c r="F82" s="81">
        <f t="shared" ref="F82" si="262">(F81+F83)/2</f>
        <v>2.6311500000000002E-2</v>
      </c>
      <c r="G82" s="85">
        <f t="shared" ref="G82" si="263">(G81+G83)/2</f>
        <v>210.77500000000001</v>
      </c>
      <c r="H82" s="81">
        <f t="shared" ref="H82" si="264">(H81+H83)/2</f>
        <v>423.71000000000004</v>
      </c>
      <c r="I82" s="85">
        <f t="shared" ref="I82" si="265">(I81+I83)/2</f>
        <v>1.0383499999999999</v>
      </c>
      <c r="J82" s="81">
        <f t="shared" ref="J82" si="266">(J81+J83)/2</f>
        <v>1.7986</v>
      </c>
    </row>
    <row r="83" spans="2:10">
      <c r="B83" s="14">
        <v>8</v>
      </c>
      <c r="C83" s="2">
        <v>1.024</v>
      </c>
      <c r="D83" s="3">
        <v>1.0209999999999999</v>
      </c>
      <c r="E83" s="70">
        <v>8.7812000000000003E-4</v>
      </c>
      <c r="F83" s="12">
        <v>2.5492000000000001E-2</v>
      </c>
      <c r="G83" s="2">
        <v>212.33</v>
      </c>
      <c r="H83" s="3">
        <v>423.97</v>
      </c>
      <c r="I83" s="6">
        <v>1.0438000000000001</v>
      </c>
      <c r="J83" s="3">
        <v>1.7967</v>
      </c>
    </row>
    <row r="84" spans="2:10">
      <c r="B84" s="82">
        <v>9</v>
      </c>
      <c r="C84" s="85">
        <f>(C83+C85)/2</f>
        <v>1.0554999999999999</v>
      </c>
      <c r="D84" s="81">
        <f t="shared" ref="D84" si="267">(D83+D85)/2</f>
        <v>1.0525</v>
      </c>
      <c r="E84" s="85">
        <f t="shared" ref="E84" si="268">(E83+E85)/2</f>
        <v>8.8141499999999998E-4</v>
      </c>
      <c r="F84" s="81">
        <f t="shared" ref="F84" si="269">(F83+F85)/2</f>
        <v>2.4728E-2</v>
      </c>
      <c r="G84" s="85">
        <f t="shared" ref="G84" si="270">(G83+G85)/2</f>
        <v>213.89500000000001</v>
      </c>
      <c r="H84" s="81">
        <f t="shared" ref="H84" si="271">(H83+H85)/2</f>
        <v>424.21000000000004</v>
      </c>
      <c r="I84" s="85">
        <f t="shared" ref="I84" si="272">(I83+I85)/2</f>
        <v>1.04925</v>
      </c>
      <c r="J84" s="81">
        <f t="shared" ref="J84" si="273">(J83+J85)/2</f>
        <v>1.7948499999999998</v>
      </c>
    </row>
    <row r="85" spans="2:10">
      <c r="B85" s="14">
        <v>10</v>
      </c>
      <c r="C85" s="2">
        <v>1.087</v>
      </c>
      <c r="D85" s="3">
        <v>1.0840000000000001</v>
      </c>
      <c r="E85" s="70">
        <v>8.8471000000000003E-4</v>
      </c>
      <c r="F85" s="12">
        <v>2.3963999999999999E-2</v>
      </c>
      <c r="G85" s="2">
        <v>215.46</v>
      </c>
      <c r="H85" s="3">
        <v>424.45</v>
      </c>
      <c r="I85" s="6">
        <v>1.0547</v>
      </c>
      <c r="J85" s="3">
        <v>1.7929999999999999</v>
      </c>
    </row>
    <row r="86" spans="2:10">
      <c r="B86" s="82">
        <v>11</v>
      </c>
      <c r="C86" s="85">
        <f>(C85+C87)/2</f>
        <v>1.1200000000000001</v>
      </c>
      <c r="D86" s="81">
        <f t="shared" ref="D86" si="274">(D85+D87)/2</f>
        <v>1.1165</v>
      </c>
      <c r="E86" s="85">
        <f t="shared" ref="E86" si="275">(E85+E87)/2</f>
        <v>8.8811000000000001E-4</v>
      </c>
      <c r="F86" s="81">
        <f t="shared" ref="F86" si="276">(F85+F87)/2</f>
        <v>2.3251500000000001E-2</v>
      </c>
      <c r="G86" s="85">
        <f t="shared" ref="G86" si="277">(G85+G87)/2</f>
        <v>217.04000000000002</v>
      </c>
      <c r="H86" s="81">
        <f t="shared" ref="H86" si="278">(H85+H87)/2</f>
        <v>424.67499999999995</v>
      </c>
      <c r="I86" s="85">
        <f t="shared" ref="I86" si="279">(I85+I87)/2</f>
        <v>1.0601500000000001</v>
      </c>
      <c r="J86" s="81">
        <f t="shared" ref="J86" si="280">(J85+J87)/2</f>
        <v>1.7910999999999999</v>
      </c>
    </row>
    <row r="87" spans="2:10">
      <c r="B87" s="14">
        <v>12</v>
      </c>
      <c r="C87" s="2">
        <v>1.153</v>
      </c>
      <c r="D87" s="3">
        <v>1.149</v>
      </c>
      <c r="E87" s="70">
        <v>8.9150999999999998E-4</v>
      </c>
      <c r="F87" s="12">
        <v>2.2539E-2</v>
      </c>
      <c r="G87" s="2">
        <v>218.62</v>
      </c>
      <c r="H87" s="3">
        <v>424.9</v>
      </c>
      <c r="I87" s="6">
        <v>1.0656000000000001</v>
      </c>
      <c r="J87" s="3">
        <v>1.7891999999999999</v>
      </c>
    </row>
    <row r="88" spans="2:10">
      <c r="B88" s="82">
        <v>13</v>
      </c>
      <c r="C88" s="85">
        <f>(C87+C89)/2</f>
        <v>1.1870000000000001</v>
      </c>
      <c r="D88" s="81">
        <f t="shared" ref="D88" si="281">(D87+D89)/2</f>
        <v>1.1830000000000001</v>
      </c>
      <c r="E88" s="85">
        <f t="shared" ref="E88" si="282">(E87+E89)/2</f>
        <v>8.9502500000000003E-4</v>
      </c>
      <c r="F88" s="81">
        <f t="shared" ref="F88" si="283">(F87+F89)/2</f>
        <v>2.1873500000000001E-2</v>
      </c>
      <c r="G88" s="85">
        <f t="shared" ref="G88" si="284">(G87+G89)/2</f>
        <v>220.21</v>
      </c>
      <c r="H88" s="81">
        <f t="shared" ref="H88" si="285">(H87+H89)/2</f>
        <v>425.11</v>
      </c>
      <c r="I88" s="85">
        <f t="shared" ref="I88" si="286">(I87+I89)/2</f>
        <v>1.0710500000000001</v>
      </c>
      <c r="J88" s="81">
        <f t="shared" ref="J88" si="287">(J87+J89)/2</f>
        <v>1.7873000000000001</v>
      </c>
    </row>
    <row r="89" spans="2:10">
      <c r="B89" s="14">
        <v>14</v>
      </c>
      <c r="C89" s="2">
        <v>1.2210000000000001</v>
      </c>
      <c r="D89" s="3">
        <v>1.2170000000000001</v>
      </c>
      <c r="E89" s="70">
        <v>8.9853999999999997E-4</v>
      </c>
      <c r="F89" s="12">
        <v>2.1208000000000001E-2</v>
      </c>
      <c r="G89" s="2">
        <v>221.8</v>
      </c>
      <c r="H89" s="3">
        <v>425.32</v>
      </c>
      <c r="I89" s="6">
        <v>1.0765</v>
      </c>
      <c r="J89" s="3">
        <v>1.7854000000000001</v>
      </c>
    </row>
    <row r="90" spans="2:10">
      <c r="B90" s="82">
        <v>15</v>
      </c>
      <c r="C90" s="85">
        <f>(C89+C91)/2</f>
        <v>1.2570000000000001</v>
      </c>
      <c r="D90" s="81">
        <f t="shared" ref="D90" si="288">(D89+D91)/2</f>
        <v>1.2530000000000001</v>
      </c>
      <c r="E90" s="85">
        <f t="shared" ref="E90" si="289">(E89+E91)/2</f>
        <v>9.0216999999999999E-4</v>
      </c>
      <c r="F90" s="81">
        <f t="shared" ref="F90" si="290">(F89+F91)/2</f>
        <v>2.05855E-2</v>
      </c>
      <c r="G90" s="85">
        <f t="shared" ref="G90" si="291">(G89+G91)/2</f>
        <v>223.405</v>
      </c>
      <c r="H90" s="81">
        <f t="shared" ref="H90" si="292">(H89+H91)/2</f>
        <v>425.51</v>
      </c>
      <c r="I90" s="85">
        <f t="shared" ref="I90" si="293">(I89+I91)/2</f>
        <v>1.08195</v>
      </c>
      <c r="J90" s="81">
        <f t="shared" ref="J90" si="294">(J89+J91)/2</f>
        <v>1.78355</v>
      </c>
    </row>
    <row r="91" spans="2:10">
      <c r="B91" s="14">
        <v>16</v>
      </c>
      <c r="C91" s="2">
        <v>1.2929999999999999</v>
      </c>
      <c r="D91" s="3">
        <v>1.2889999999999999</v>
      </c>
      <c r="E91" s="70">
        <v>9.0580000000000001E-4</v>
      </c>
      <c r="F91" s="12">
        <v>1.9963000000000002E-2</v>
      </c>
      <c r="G91" s="2">
        <v>225.01</v>
      </c>
      <c r="H91" s="3">
        <v>425.7</v>
      </c>
      <c r="I91" s="6">
        <v>1.0873999999999999</v>
      </c>
      <c r="J91" s="3">
        <v>1.7817000000000001</v>
      </c>
    </row>
    <row r="92" spans="2:10">
      <c r="B92" s="82">
        <v>17</v>
      </c>
      <c r="C92" s="85">
        <f>(C91+C93)/2</f>
        <v>1.33</v>
      </c>
      <c r="D92" s="81">
        <f t="shared" ref="D92" si="295">(D91+D93)/2</f>
        <v>1.3260000000000001</v>
      </c>
      <c r="E92" s="85">
        <f t="shared" ref="E92" si="296">(E91+E93)/2</f>
        <v>9.0956000000000001E-4</v>
      </c>
      <c r="F92" s="81">
        <f t="shared" ref="F92" si="297">(F91+F93)/2</f>
        <v>1.9380500000000002E-2</v>
      </c>
      <c r="G92" s="85">
        <f t="shared" ref="G92" si="298">(G91+G93)/2</f>
        <v>226.625</v>
      </c>
      <c r="H92" s="81">
        <f t="shared" ref="H92" si="299">(H91+H93)/2</f>
        <v>425.87</v>
      </c>
      <c r="I92" s="85">
        <f t="shared" ref="I92" si="300">(I91+I93)/2</f>
        <v>1.0928499999999999</v>
      </c>
      <c r="J92" s="81">
        <f t="shared" ref="J92" si="301">(J91+J93)/2</f>
        <v>1.7803499999999999</v>
      </c>
    </row>
    <row r="93" spans="2:10">
      <c r="B93" s="14">
        <v>18</v>
      </c>
      <c r="C93" s="2">
        <v>1.367</v>
      </c>
      <c r="D93" s="3">
        <v>1.363</v>
      </c>
      <c r="E93" s="70">
        <v>9.1332000000000002E-4</v>
      </c>
      <c r="F93" s="12">
        <v>1.8797999999999999E-2</v>
      </c>
      <c r="G93" s="2">
        <v>228.24</v>
      </c>
      <c r="H93" s="3">
        <v>426.04</v>
      </c>
      <c r="I93" s="6">
        <v>1.0983000000000001</v>
      </c>
      <c r="J93" s="3">
        <v>1.7789999999999999</v>
      </c>
    </row>
    <row r="94" spans="2:10">
      <c r="B94" s="82">
        <v>19</v>
      </c>
      <c r="C94" s="85">
        <f>(C93+C95)/2</f>
        <v>1.4060000000000001</v>
      </c>
      <c r="D94" s="81">
        <f t="shared" ref="D94" si="302">(D93+D95)/2</f>
        <v>1.4020000000000001</v>
      </c>
      <c r="E94" s="85">
        <f t="shared" ref="E94" si="303">(E93+E95)/2</f>
        <v>9.1721500000000009E-4</v>
      </c>
      <c r="F94" s="81">
        <f t="shared" ref="F94" si="304">(F93+F95)/2</f>
        <v>1.8252499999999998E-2</v>
      </c>
      <c r="G94" s="85">
        <f t="shared" ref="G94" si="305">(G93+G95)/2</f>
        <v>229.87</v>
      </c>
      <c r="H94" s="81">
        <f t="shared" ref="H94" si="306">(H93+H95)/2</f>
        <v>426.19</v>
      </c>
      <c r="I94" s="85">
        <f t="shared" ref="I94" si="307">(I93+I95)/2</f>
        <v>1.1038000000000001</v>
      </c>
      <c r="J94" s="81">
        <f t="shared" ref="J94" si="308">(J93+J95)/2</f>
        <v>1.7765</v>
      </c>
    </row>
    <row r="95" spans="2:10">
      <c r="B95" s="14">
        <v>20</v>
      </c>
      <c r="C95" s="2">
        <v>1.4450000000000001</v>
      </c>
      <c r="D95" s="3">
        <v>1.4410000000000001</v>
      </c>
      <c r="E95" s="70">
        <v>9.2111000000000005E-4</v>
      </c>
      <c r="F95" s="12">
        <v>1.7707000000000001E-2</v>
      </c>
      <c r="G95" s="2">
        <v>231.5</v>
      </c>
      <c r="H95" s="3">
        <v>426.34</v>
      </c>
      <c r="I95" s="6">
        <v>1.1093</v>
      </c>
      <c r="J95" s="3">
        <v>1.774</v>
      </c>
    </row>
    <row r="96" spans="2:10">
      <c r="B96" s="82">
        <v>21</v>
      </c>
      <c r="C96" s="85">
        <f>(C95+C97)/2</f>
        <v>1.4855</v>
      </c>
      <c r="D96" s="81">
        <f t="shared" ref="D96" si="309">(D95+D97)/2</f>
        <v>1.4815</v>
      </c>
      <c r="E96" s="85">
        <f t="shared" ref="E96" si="310">(E95+E97)/2</f>
        <v>9.2515499999999999E-4</v>
      </c>
      <c r="F96" s="81">
        <f t="shared" ref="F96" si="311">(F95+F97)/2</f>
        <v>1.7195000000000002E-2</v>
      </c>
      <c r="G96" s="85">
        <f t="shared" ref="G96" si="312">(G95+G97)/2</f>
        <v>233.14499999999998</v>
      </c>
      <c r="H96" s="81">
        <f t="shared" ref="H96" si="313">(H95+H97)/2</f>
        <v>426.46499999999997</v>
      </c>
      <c r="I96" s="85">
        <f t="shared" ref="I96" si="314">(I95+I97)/2</f>
        <v>1.1147499999999999</v>
      </c>
      <c r="J96" s="81">
        <f t="shared" ref="J96" si="315">(J95+J97)/2</f>
        <v>1.7721</v>
      </c>
    </row>
    <row r="97" spans="2:10">
      <c r="B97" s="14">
        <v>22</v>
      </c>
      <c r="C97" s="2">
        <v>1.526</v>
      </c>
      <c r="D97" s="3">
        <v>1.522</v>
      </c>
      <c r="E97" s="70">
        <v>9.2920000000000003E-4</v>
      </c>
      <c r="F97" s="12">
        <v>1.6683E-2</v>
      </c>
      <c r="G97" s="2">
        <v>234.79</v>
      </c>
      <c r="H97" s="3">
        <v>426.59</v>
      </c>
      <c r="I97" s="6">
        <v>1.1202000000000001</v>
      </c>
      <c r="J97" s="3">
        <v>1.7702</v>
      </c>
    </row>
    <row r="98" spans="2:10">
      <c r="B98" s="82">
        <v>23</v>
      </c>
      <c r="C98" s="85">
        <f>(C97+C99)/2</f>
        <v>1.5685</v>
      </c>
      <c r="D98" s="81">
        <f t="shared" ref="D98" si="316">(D97+D99)/2</f>
        <v>1.5640000000000001</v>
      </c>
      <c r="E98" s="85">
        <f t="shared" ref="E98" si="317">(E97+E99)/2</f>
        <v>9.33405E-4</v>
      </c>
      <c r="F98" s="81">
        <f t="shared" ref="F98" si="318">(F97+F99)/2</f>
        <v>1.6202500000000002E-2</v>
      </c>
      <c r="G98" s="85">
        <f t="shared" ref="G98" si="319">(G97+G99)/2</f>
        <v>236.45499999999998</v>
      </c>
      <c r="H98" s="81">
        <f t="shared" ref="H98" si="320">(H97+H99)/2</f>
        <v>426.69499999999999</v>
      </c>
      <c r="I98" s="85">
        <f t="shared" ref="I98" si="321">(I97+I99)/2</f>
        <v>1.12565</v>
      </c>
      <c r="J98" s="81">
        <f t="shared" ref="J98" si="322">(J97+J99)/2</f>
        <v>1.7682500000000001</v>
      </c>
    </row>
    <row r="99" spans="2:10">
      <c r="B99" s="14">
        <v>24</v>
      </c>
      <c r="C99" s="2">
        <v>1.611</v>
      </c>
      <c r="D99" s="3">
        <v>1.6060000000000001</v>
      </c>
      <c r="E99" s="70">
        <v>9.3760999999999996E-4</v>
      </c>
      <c r="F99" s="12">
        <v>1.5722E-2</v>
      </c>
      <c r="G99" s="2">
        <v>238.12</v>
      </c>
      <c r="H99" s="3">
        <v>426.8</v>
      </c>
      <c r="I99" s="6">
        <v>1.1311</v>
      </c>
      <c r="J99" s="3">
        <v>1.7663</v>
      </c>
    </row>
    <row r="100" spans="2:10">
      <c r="B100" s="82">
        <v>25</v>
      </c>
      <c r="C100" s="85">
        <f>(C99+C101)/2</f>
        <v>1.655</v>
      </c>
      <c r="D100" s="81">
        <f t="shared" ref="D100" si="323">(D99+D101)/2</f>
        <v>1.65</v>
      </c>
      <c r="E100" s="85">
        <f t="shared" ref="E100" si="324">(E99+E101)/2</f>
        <v>9.41985E-4</v>
      </c>
      <c r="F100" s="81">
        <f t="shared" ref="F100" si="325">(F99+F101)/2</f>
        <v>1.5270499999999999E-2</v>
      </c>
      <c r="G100" s="85">
        <f t="shared" ref="G100" si="326">(G99+G101)/2</f>
        <v>239.79500000000002</v>
      </c>
      <c r="H100" s="81">
        <f t="shared" ref="H100" si="327">(H99+H101)/2</f>
        <v>426.875</v>
      </c>
      <c r="I100" s="85">
        <f t="shared" ref="I100" si="328">(I99+I101)/2</f>
        <v>1.1366000000000001</v>
      </c>
      <c r="J100" s="81">
        <f t="shared" ref="J100" si="329">(J99+J101)/2</f>
        <v>1.7643</v>
      </c>
    </row>
    <row r="101" spans="2:10">
      <c r="B101" s="14">
        <v>26</v>
      </c>
      <c r="C101" s="2">
        <v>1.6990000000000001</v>
      </c>
      <c r="D101" s="3">
        <v>1.694</v>
      </c>
      <c r="E101" s="70">
        <v>9.4636000000000004E-4</v>
      </c>
      <c r="F101" s="12">
        <v>1.4819000000000001E-2</v>
      </c>
      <c r="G101" s="2">
        <v>241.47</v>
      </c>
      <c r="H101" s="3">
        <v>426.95</v>
      </c>
      <c r="I101" s="6">
        <v>1.1420999999999999</v>
      </c>
      <c r="J101" s="3">
        <v>1.7623</v>
      </c>
    </row>
    <row r="102" spans="2:10">
      <c r="B102" s="82">
        <v>27</v>
      </c>
      <c r="C102" s="85">
        <f>(C101+C103)/2</f>
        <v>1.7444999999999999</v>
      </c>
      <c r="D102" s="81">
        <f t="shared" ref="D102" si="330">(D101+D103)/2</f>
        <v>1.7395</v>
      </c>
      <c r="E102" s="85">
        <f t="shared" ref="E102" si="331">(E101+E103)/2</f>
        <v>9.5092500000000003E-4</v>
      </c>
      <c r="F102" s="81">
        <f t="shared" ref="F102" si="332">(F101+F103)/2</f>
        <v>1.4394000000000001E-2</v>
      </c>
      <c r="G102" s="85">
        <f t="shared" ref="G102" si="333">(G101+G103)/2</f>
        <v>243.16500000000002</v>
      </c>
      <c r="H102" s="81">
        <f t="shared" ref="H102" si="334">(H101+H103)/2</f>
        <v>427.005</v>
      </c>
      <c r="I102" s="85">
        <f t="shared" ref="I102" si="335">(I101+I103)/2</f>
        <v>1.1476</v>
      </c>
      <c r="J102" s="81">
        <f t="shared" ref="J102" si="336">(J101+J103)/2</f>
        <v>1.7603</v>
      </c>
    </row>
    <row r="103" spans="2:10">
      <c r="B103" s="14">
        <v>28</v>
      </c>
      <c r="C103" s="2">
        <v>1.79</v>
      </c>
      <c r="D103" s="3">
        <v>1.7849999999999999</v>
      </c>
      <c r="E103" s="70">
        <v>9.5549000000000003E-4</v>
      </c>
      <c r="F103" s="12">
        <v>1.3969000000000001E-2</v>
      </c>
      <c r="G103" s="2">
        <v>244.86</v>
      </c>
      <c r="H103" s="3">
        <v>427.06</v>
      </c>
      <c r="I103" s="6">
        <v>1.1531</v>
      </c>
      <c r="J103" s="3">
        <v>1.7583</v>
      </c>
    </row>
    <row r="104" spans="2:10">
      <c r="B104" s="82">
        <v>29</v>
      </c>
      <c r="C104" s="85">
        <f>(C103+C105)/2</f>
        <v>1.8374999999999999</v>
      </c>
      <c r="D104" s="81">
        <f t="shared" ref="D104" si="337">(D103+D105)/2</f>
        <v>1.8325</v>
      </c>
      <c r="E104" s="85">
        <f t="shared" ref="E104" si="338">(E103+E105)/2</f>
        <v>9.6026E-4</v>
      </c>
      <c r="F104" s="81">
        <f t="shared" ref="F104" si="339">(F103+F105)/2</f>
        <v>1.3569000000000001E-2</v>
      </c>
      <c r="G104" s="85">
        <f t="shared" ref="G104" si="340">(G103+G105)/2</f>
        <v>246.57499999999999</v>
      </c>
      <c r="H104" s="81">
        <f t="shared" ref="H104" si="341">(H103+H105)/2</f>
        <v>427.08500000000004</v>
      </c>
      <c r="I104" s="85">
        <f t="shared" ref="I104" si="342">(I103+I105)/2</f>
        <v>1.15865</v>
      </c>
      <c r="J104" s="81">
        <f t="shared" ref="J104" si="343">(J103+J105)/2</f>
        <v>1.7562500000000001</v>
      </c>
    </row>
    <row r="105" spans="2:10">
      <c r="B105" s="10">
        <v>30</v>
      </c>
      <c r="C105" s="2">
        <v>1.885</v>
      </c>
      <c r="D105" s="3">
        <v>1.88</v>
      </c>
      <c r="E105" s="70">
        <v>9.6502999999999997E-4</v>
      </c>
      <c r="F105" s="12">
        <v>1.3169E-2</v>
      </c>
      <c r="G105" s="2">
        <v>248.29</v>
      </c>
      <c r="H105" s="3">
        <v>427.11</v>
      </c>
      <c r="I105" s="6">
        <v>1.1641999999999999</v>
      </c>
      <c r="J105" s="3">
        <v>1.7542</v>
      </c>
    </row>
    <row r="106" spans="2:10">
      <c r="B106" s="10">
        <v>31</v>
      </c>
      <c r="C106" s="2">
        <v>1.9339999999999999</v>
      </c>
      <c r="D106" s="3">
        <v>1.929</v>
      </c>
      <c r="E106" s="70">
        <v>9.6995999999999992E-3</v>
      </c>
      <c r="F106" s="12">
        <v>1.2786E-2</v>
      </c>
      <c r="G106" s="2">
        <v>250.02</v>
      </c>
      <c r="H106" s="3">
        <v>427.11</v>
      </c>
      <c r="I106" s="6">
        <v>1.1697</v>
      </c>
      <c r="J106" s="3">
        <v>1.7542</v>
      </c>
    </row>
    <row r="107" spans="2:10">
      <c r="B107" s="10">
        <v>32</v>
      </c>
      <c r="C107" s="2">
        <v>1.984</v>
      </c>
      <c r="D107" s="3">
        <v>1.978</v>
      </c>
      <c r="E107" s="70">
        <v>9.7501E-4</v>
      </c>
      <c r="F107" s="12">
        <v>1.2414E-2</v>
      </c>
      <c r="G107" s="2">
        <v>251.75</v>
      </c>
      <c r="H107" s="3">
        <v>427.09</v>
      </c>
      <c r="I107" s="6">
        <v>1.1753</v>
      </c>
      <c r="J107" s="3">
        <v>1.75</v>
      </c>
    </row>
    <row r="108" spans="2:10">
      <c r="B108" s="10">
        <v>33</v>
      </c>
      <c r="C108" s="2">
        <v>2.0350000000000001</v>
      </c>
      <c r="D108" s="3">
        <v>2.0289999999999999</v>
      </c>
      <c r="E108" s="70">
        <v>9.8017999999999998E-4</v>
      </c>
      <c r="F108" s="12">
        <v>1.2052999999999999E-2</v>
      </c>
      <c r="G108" s="2">
        <v>253.5</v>
      </c>
      <c r="H108" s="3">
        <v>427.06</v>
      </c>
      <c r="I108" s="6">
        <v>1.1808000000000001</v>
      </c>
      <c r="J108" s="3">
        <v>1.7479</v>
      </c>
    </row>
    <row r="109" spans="2:10">
      <c r="B109" s="10">
        <v>34</v>
      </c>
      <c r="C109" s="2">
        <v>2.0870000000000002</v>
      </c>
      <c r="D109" s="3">
        <v>2.081</v>
      </c>
      <c r="E109" s="70">
        <v>9.8547999999999995E-4</v>
      </c>
      <c r="F109" s="12">
        <v>1.1702000000000001E-2</v>
      </c>
      <c r="G109" s="2">
        <v>255.26</v>
      </c>
      <c r="H109" s="3">
        <v>427.02</v>
      </c>
      <c r="I109" s="6">
        <v>1.1863999999999999</v>
      </c>
      <c r="J109" s="3">
        <v>1.7457</v>
      </c>
    </row>
    <row r="110" spans="2:10">
      <c r="B110" s="10">
        <v>35</v>
      </c>
      <c r="C110" s="2">
        <v>2.14</v>
      </c>
      <c r="D110" s="3">
        <v>2.1339999999999999</v>
      </c>
      <c r="E110" s="70">
        <v>9.9091999999999995E-4</v>
      </c>
      <c r="F110" s="12">
        <v>1.1361E-2</v>
      </c>
      <c r="G110" s="2">
        <v>257.04000000000002</v>
      </c>
      <c r="H110" s="3">
        <v>426.95</v>
      </c>
      <c r="I110" s="6">
        <v>1.1919999999999999</v>
      </c>
      <c r="J110" s="3">
        <v>1.7435</v>
      </c>
    </row>
    <row r="111" spans="2:10">
      <c r="B111" s="10">
        <v>36</v>
      </c>
      <c r="C111" s="2">
        <v>2.194</v>
      </c>
      <c r="D111" s="3">
        <v>2.1869999999999998</v>
      </c>
      <c r="E111" s="70">
        <v>9.9649000000000005E-4</v>
      </c>
      <c r="F111" s="12">
        <v>1.1029000000000001E-2</v>
      </c>
      <c r="G111" s="2">
        <v>258.82</v>
      </c>
      <c r="H111" s="3">
        <v>426.87</v>
      </c>
      <c r="I111" s="6">
        <v>1.1976</v>
      </c>
      <c r="J111" s="3">
        <v>1.7413000000000001</v>
      </c>
    </row>
    <row r="112" spans="2:10">
      <c r="B112" s="10">
        <v>37</v>
      </c>
      <c r="C112" s="2">
        <v>2.2490000000000001</v>
      </c>
      <c r="D112" s="3">
        <v>2.242</v>
      </c>
      <c r="E112" s="69">
        <v>1.0022E-3</v>
      </c>
      <c r="F112" s="12">
        <v>1.0707E-2</v>
      </c>
      <c r="G112" s="2">
        <v>260.62</v>
      </c>
      <c r="H112" s="3">
        <v>426.77</v>
      </c>
      <c r="I112" s="6">
        <v>1.2032</v>
      </c>
      <c r="J112" s="3">
        <v>1.7390000000000001</v>
      </c>
    </row>
    <row r="113" spans="2:10">
      <c r="B113" s="10">
        <v>38</v>
      </c>
      <c r="C113" s="2">
        <v>2.3050000000000002</v>
      </c>
      <c r="D113" s="3">
        <v>2.298</v>
      </c>
      <c r="E113" s="69">
        <v>1.0081000000000001E-3</v>
      </c>
      <c r="F113" s="12">
        <v>1.0392999999999999E-2</v>
      </c>
      <c r="G113" s="2">
        <v>262.43</v>
      </c>
      <c r="H113" s="3">
        <v>426.64</v>
      </c>
      <c r="I113" s="6">
        <v>1.2089000000000001</v>
      </c>
      <c r="J113" s="3">
        <v>1.7367999999999999</v>
      </c>
    </row>
    <row r="114" spans="2:10">
      <c r="B114" s="10">
        <v>39</v>
      </c>
      <c r="C114" s="2">
        <v>2.3610000000000002</v>
      </c>
      <c r="D114" s="3">
        <v>2.355</v>
      </c>
      <c r="E114" s="69">
        <v>1.0142E-3</v>
      </c>
      <c r="F114" s="12">
        <v>1.0087E-2</v>
      </c>
      <c r="G114" s="2">
        <v>264.25</v>
      </c>
      <c r="H114" s="3">
        <v>426.5</v>
      </c>
      <c r="I114" s="6">
        <v>1.2144999999999999</v>
      </c>
      <c r="J114" s="3">
        <v>1.7343999999999999</v>
      </c>
    </row>
    <row r="115" spans="2:10">
      <c r="B115" s="10">
        <v>40</v>
      </c>
      <c r="C115" s="2">
        <v>2.419</v>
      </c>
      <c r="D115" s="3">
        <v>2.4129999999999998</v>
      </c>
      <c r="E115" s="69">
        <v>1.0204000000000001E-3</v>
      </c>
      <c r="F115" s="12">
        <v>9.7900000000000001E-3</v>
      </c>
      <c r="G115" s="2">
        <v>266.08999999999997</v>
      </c>
      <c r="H115" s="3">
        <v>426.34</v>
      </c>
      <c r="I115" s="6">
        <v>1.2202</v>
      </c>
      <c r="J115" s="3">
        <v>1.7321</v>
      </c>
    </row>
    <row r="116" spans="2:10">
      <c r="B116" s="10">
        <v>41</v>
      </c>
      <c r="C116" s="2">
        <v>2.4790000000000001</v>
      </c>
      <c r="D116" s="3">
        <v>2.472</v>
      </c>
      <c r="E116" s="69">
        <v>1.0268E-3</v>
      </c>
      <c r="F116" s="12">
        <v>9.4999999999999998E-3</v>
      </c>
      <c r="G116" s="2">
        <v>267.94</v>
      </c>
      <c r="H116" s="3">
        <v>426.15</v>
      </c>
      <c r="I116" s="6">
        <v>1.2259</v>
      </c>
      <c r="J116" s="3">
        <v>1.7297</v>
      </c>
    </row>
    <row r="117" spans="2:10">
      <c r="B117" s="10">
        <v>42</v>
      </c>
      <c r="C117" s="2">
        <v>2.5390000000000001</v>
      </c>
      <c r="D117" s="3">
        <v>2.532</v>
      </c>
      <c r="E117" s="69">
        <v>1.0334000000000001E-3</v>
      </c>
      <c r="F117" s="12">
        <v>9.2180000000000005E-3</v>
      </c>
      <c r="G117" s="2">
        <v>269.81</v>
      </c>
      <c r="H117" s="3">
        <v>425.94</v>
      </c>
      <c r="I117" s="6">
        <v>1.2317</v>
      </c>
      <c r="J117" s="3">
        <v>1.7272000000000001</v>
      </c>
    </row>
    <row r="118" spans="2:10">
      <c r="B118" s="10">
        <v>43</v>
      </c>
      <c r="C118" s="2">
        <v>2.6</v>
      </c>
      <c r="D118" s="3">
        <v>2.593</v>
      </c>
      <c r="E118" s="69">
        <v>1.0403000000000001E-3</v>
      </c>
      <c r="F118" s="12">
        <v>8.9429999999999996E-3</v>
      </c>
      <c r="G118" s="2">
        <v>271.7</v>
      </c>
      <c r="H118" s="3">
        <v>425.7</v>
      </c>
      <c r="I118" s="6">
        <v>1.2374000000000001</v>
      </c>
      <c r="J118" s="3">
        <v>1.7246999999999999</v>
      </c>
    </row>
    <row r="119" spans="2:10">
      <c r="B119" s="10">
        <v>44</v>
      </c>
      <c r="C119" s="2">
        <v>2.6619999999999999</v>
      </c>
      <c r="D119" s="3">
        <v>2.6549999999999998</v>
      </c>
      <c r="E119" s="69">
        <v>1.0472999999999999E-3</v>
      </c>
      <c r="F119" s="12">
        <v>8.6750000000000004E-3</v>
      </c>
      <c r="G119" s="2">
        <v>273.60000000000002</v>
      </c>
      <c r="H119" s="3">
        <v>425.44</v>
      </c>
      <c r="I119" s="6">
        <v>1.2432000000000001</v>
      </c>
      <c r="J119" s="3">
        <v>1.7221</v>
      </c>
    </row>
    <row r="120" spans="2:10">
      <c r="B120" s="10">
        <v>45</v>
      </c>
      <c r="C120" s="2">
        <v>2.726</v>
      </c>
      <c r="D120" s="3">
        <v>2.7189999999999999</v>
      </c>
      <c r="E120" s="69">
        <v>1.0545999999999999E-3</v>
      </c>
      <c r="F120" s="12">
        <v>8.4130000000000003E-3</v>
      </c>
      <c r="G120" s="2">
        <v>275.52</v>
      </c>
      <c r="H120" s="3">
        <v>425.15</v>
      </c>
      <c r="I120" s="6">
        <v>1.2491000000000001</v>
      </c>
      <c r="J120" s="3">
        <v>1.7195</v>
      </c>
    </row>
    <row r="121" spans="2:10">
      <c r="B121" s="10">
        <v>46</v>
      </c>
      <c r="C121" s="2">
        <v>2.7909999999999999</v>
      </c>
      <c r="D121" s="3">
        <v>2.7829999999999999</v>
      </c>
      <c r="E121" s="69">
        <v>1.0621999999999999E-3</v>
      </c>
      <c r="F121" s="12">
        <v>8.1580000000000003E-3</v>
      </c>
      <c r="G121" s="2">
        <v>277.45999999999998</v>
      </c>
      <c r="H121" s="3">
        <v>424.83</v>
      </c>
      <c r="I121" s="6">
        <v>1.2549999999999999</v>
      </c>
      <c r="J121" s="3">
        <v>1.7168000000000001</v>
      </c>
    </row>
    <row r="122" spans="2:10">
      <c r="B122" s="10">
        <v>47</v>
      </c>
      <c r="C122" s="2">
        <v>2.8559999999999999</v>
      </c>
      <c r="D122" s="3">
        <v>2.8490000000000002</v>
      </c>
      <c r="E122" s="69">
        <v>1.07E-3</v>
      </c>
      <c r="F122" s="12">
        <v>7.9089999999999994E-3</v>
      </c>
      <c r="G122" s="2">
        <v>279.42</v>
      </c>
      <c r="H122" s="3">
        <v>424.48</v>
      </c>
      <c r="I122" s="6">
        <v>1.2608999999999999</v>
      </c>
      <c r="J122" s="3">
        <v>1.7141</v>
      </c>
    </row>
    <row r="123" spans="2:10">
      <c r="B123" s="10">
        <v>48</v>
      </c>
      <c r="C123" s="2">
        <v>2.923</v>
      </c>
      <c r="D123" s="3">
        <v>2.9159999999999999</v>
      </c>
      <c r="E123" s="69">
        <v>1.0781E-3</v>
      </c>
      <c r="F123" s="12">
        <v>7.6660000000000001E-3</v>
      </c>
      <c r="G123" s="2">
        <v>281.39999999999998</v>
      </c>
      <c r="H123" s="3">
        <v>424.1</v>
      </c>
      <c r="I123" s="6">
        <v>1.2667999999999999</v>
      </c>
      <c r="J123" s="3">
        <v>1.7113</v>
      </c>
    </row>
    <row r="124" spans="2:10">
      <c r="B124" s="10">
        <v>49</v>
      </c>
      <c r="C124" s="2">
        <v>2.992</v>
      </c>
      <c r="D124" s="3">
        <v>2.984</v>
      </c>
      <c r="E124" s="69">
        <v>1.0866000000000001E-3</v>
      </c>
      <c r="F124" s="12">
        <v>7.4279999999999997E-3</v>
      </c>
      <c r="G124" s="2">
        <v>283.41000000000003</v>
      </c>
      <c r="H124" s="3">
        <v>423.68</v>
      </c>
      <c r="I124" s="6">
        <v>1.2727999999999999</v>
      </c>
      <c r="J124" s="3">
        <v>1.7083999999999999</v>
      </c>
    </row>
    <row r="125" spans="2:10">
      <c r="B125" s="10">
        <v>50</v>
      </c>
      <c r="C125" s="2">
        <v>3.0609999999999999</v>
      </c>
      <c r="D125" s="3">
        <v>3.0640000000000001</v>
      </c>
      <c r="E125" s="69">
        <v>1.0954000000000001E-3</v>
      </c>
      <c r="F125" s="12">
        <v>7.195E-3</v>
      </c>
      <c r="G125" s="2">
        <v>285.44</v>
      </c>
      <c r="H125" s="3">
        <v>423.22</v>
      </c>
      <c r="I125" s="6">
        <v>1.2788999999999999</v>
      </c>
      <c r="J125" s="3">
        <v>1.7054</v>
      </c>
    </row>
    <row r="126" spans="2:10">
      <c r="B126" s="10">
        <v>51</v>
      </c>
      <c r="C126" s="2">
        <v>3.1320000000000001</v>
      </c>
      <c r="D126" s="3">
        <v>3.1240000000000001</v>
      </c>
      <c r="E126" s="69">
        <v>1.1046000000000001E-3</v>
      </c>
      <c r="F126" s="12">
        <v>6.9680000000000002E-3</v>
      </c>
      <c r="G126" s="2">
        <v>287.5</v>
      </c>
      <c r="H126" s="3">
        <v>422.73</v>
      </c>
      <c r="I126" s="6">
        <v>1.2849999999999999</v>
      </c>
      <c r="J126" s="3">
        <v>1.7022999999999999</v>
      </c>
    </row>
    <row r="127" spans="2:10">
      <c r="B127" s="10">
        <v>52</v>
      </c>
      <c r="C127" s="2">
        <v>3.2040000000000002</v>
      </c>
      <c r="D127" s="3">
        <v>3.1960000000000002</v>
      </c>
      <c r="E127" s="69">
        <v>1.1142000000000001E-3</v>
      </c>
      <c r="F127" s="12">
        <v>6.7450000000000001E-3</v>
      </c>
      <c r="G127" s="2">
        <v>289.58</v>
      </c>
      <c r="H127" s="3">
        <v>422.19</v>
      </c>
      <c r="I127" s="6">
        <v>1.2911999999999999</v>
      </c>
      <c r="J127" s="3">
        <v>1.6991000000000001</v>
      </c>
    </row>
    <row r="128" spans="2:10">
      <c r="B128" s="10">
        <v>53</v>
      </c>
      <c r="C128" s="2">
        <v>3.2770000000000001</v>
      </c>
      <c r="D128" s="3">
        <v>3.2690000000000001</v>
      </c>
      <c r="E128" s="69">
        <v>1.1243E-3</v>
      </c>
      <c r="F128" s="12">
        <v>6.5269999999999998E-3</v>
      </c>
      <c r="G128" s="2">
        <v>291.7</v>
      </c>
      <c r="H128" s="3">
        <v>421.61</v>
      </c>
      <c r="I128" s="6">
        <v>1.2974000000000001</v>
      </c>
      <c r="J128" s="3">
        <v>1.6958</v>
      </c>
    </row>
    <row r="129" spans="2:10">
      <c r="B129" s="10">
        <v>54</v>
      </c>
      <c r="C129" s="2">
        <v>3.3519999999999999</v>
      </c>
      <c r="D129" s="3">
        <v>3.3439999999999999</v>
      </c>
      <c r="E129" s="69">
        <v>1.1348E-3</v>
      </c>
      <c r="F129" s="12">
        <v>6.313E-3</v>
      </c>
      <c r="G129" s="2">
        <v>293.85000000000002</v>
      </c>
      <c r="H129" s="3">
        <v>420.97</v>
      </c>
      <c r="I129" s="6">
        <v>1.3038000000000001</v>
      </c>
      <c r="J129" s="3">
        <v>1.6923999999999999</v>
      </c>
    </row>
    <row r="130" spans="2:10">
      <c r="B130" s="10">
        <v>55</v>
      </c>
      <c r="C130" s="2">
        <v>3.427</v>
      </c>
      <c r="D130" s="3">
        <v>3.42</v>
      </c>
      <c r="E130" s="69">
        <v>1.459E-3</v>
      </c>
      <c r="F130" s="12">
        <v>6.1019999999999998E-3</v>
      </c>
      <c r="G130" s="2">
        <v>296.04000000000002</v>
      </c>
      <c r="H130" s="3">
        <v>420.28</v>
      </c>
      <c r="I130" s="6">
        <v>1.3102</v>
      </c>
      <c r="J130" s="3">
        <v>1.6889000000000001</v>
      </c>
    </row>
    <row r="131" spans="2:10">
      <c r="B131" s="10">
        <v>56</v>
      </c>
      <c r="C131" s="2">
        <v>3.5049999999999999</v>
      </c>
      <c r="D131" s="3">
        <v>3.4969999999999999</v>
      </c>
      <c r="E131" s="69">
        <v>1.1577E-3</v>
      </c>
      <c r="F131" s="12">
        <v>5.8960000000000002E-3</v>
      </c>
      <c r="G131" s="2">
        <v>298.26</v>
      </c>
      <c r="H131" s="3">
        <v>419.54</v>
      </c>
      <c r="I131" s="6">
        <v>1.3167</v>
      </c>
      <c r="J131" s="3">
        <v>1.6852</v>
      </c>
    </row>
    <row r="132" spans="2:10">
      <c r="B132" s="10">
        <v>57</v>
      </c>
      <c r="C132" s="2">
        <v>3.5830000000000002</v>
      </c>
      <c r="D132" s="3">
        <v>3.5760000000000001</v>
      </c>
      <c r="E132" s="69">
        <v>1.1701000000000001E-3</v>
      </c>
      <c r="F132" s="12">
        <v>5.6930000000000001E-3</v>
      </c>
      <c r="G132" s="2">
        <v>300.52999999999997</v>
      </c>
      <c r="H132" s="3">
        <v>418.72</v>
      </c>
      <c r="I132" s="6">
        <v>1.3232999999999999</v>
      </c>
      <c r="J132" s="3">
        <v>1.6813</v>
      </c>
    </row>
    <row r="133" spans="2:10">
      <c r="B133" s="10">
        <v>58</v>
      </c>
      <c r="C133" s="2">
        <v>3.6629999999999998</v>
      </c>
      <c r="D133" s="3">
        <v>3.6560000000000001</v>
      </c>
      <c r="E133" s="69">
        <v>1.1833E-3</v>
      </c>
      <c r="F133" s="12">
        <v>5.4929999999999996E-3</v>
      </c>
      <c r="G133" s="2">
        <v>302.85000000000002</v>
      </c>
      <c r="H133" s="3">
        <v>417.84</v>
      </c>
      <c r="I133" s="6">
        <v>1.33</v>
      </c>
      <c r="J133" s="3">
        <v>1.6773</v>
      </c>
    </row>
    <row r="134" spans="2:10">
      <c r="B134" s="64">
        <v>59</v>
      </c>
      <c r="C134" s="24">
        <v>3.7450000000000001</v>
      </c>
      <c r="D134" s="51">
        <v>3.7370000000000001</v>
      </c>
      <c r="E134" s="72">
        <v>1.1973000000000001E-3</v>
      </c>
      <c r="F134" s="50">
        <v>5.2950000000000002E-3</v>
      </c>
      <c r="G134" s="24">
        <v>305.22000000000003</v>
      </c>
      <c r="H134" s="51">
        <v>416.87</v>
      </c>
      <c r="I134" s="49">
        <v>1.3368</v>
      </c>
      <c r="J134" s="51">
        <v>1.6731</v>
      </c>
    </row>
    <row r="135" spans="2:10" ht="18.600000000000001" thickBot="1">
      <c r="B135" s="64">
        <v>60</v>
      </c>
      <c r="C135" s="4">
        <v>3.8279999999999998</v>
      </c>
      <c r="D135" s="5">
        <v>3.82</v>
      </c>
      <c r="E135" s="73">
        <v>1.2124E-3</v>
      </c>
      <c r="F135" s="13">
        <v>5.1000000000000004E-3</v>
      </c>
      <c r="G135" s="4">
        <v>307.64</v>
      </c>
      <c r="H135" s="5">
        <v>415.82</v>
      </c>
      <c r="I135" s="7">
        <v>1.3438000000000001</v>
      </c>
      <c r="J135" s="5">
        <v>1.6686000000000001</v>
      </c>
    </row>
    <row r="136" spans="2:10">
      <c r="B136" s="68"/>
      <c r="C136" s="61"/>
      <c r="D136" s="61"/>
      <c r="E136" s="61"/>
      <c r="F136" s="61"/>
      <c r="G136" s="61"/>
      <c r="H136" s="74"/>
      <c r="I136" s="68"/>
      <c r="J136" s="61"/>
    </row>
    <row r="137" spans="2:10">
      <c r="B137" s="61"/>
      <c r="C137" s="61"/>
      <c r="D137" s="61"/>
      <c r="E137" s="61"/>
      <c r="F137" s="61"/>
      <c r="G137" s="61"/>
      <c r="H137" s="61"/>
      <c r="I137" s="61"/>
      <c r="J137" s="61"/>
    </row>
    <row r="138" spans="2:10">
      <c r="B138" s="61"/>
      <c r="C138" s="61"/>
      <c r="D138" s="61"/>
      <c r="E138" s="61"/>
      <c r="F138" s="61"/>
      <c r="G138" s="61"/>
      <c r="H138" s="61"/>
      <c r="I138" s="61"/>
      <c r="J138" s="61"/>
    </row>
    <row r="139" spans="2:10">
      <c r="B139" s="61"/>
      <c r="C139" s="61"/>
      <c r="D139" s="61"/>
      <c r="E139" s="61"/>
      <c r="F139" s="61"/>
      <c r="G139" s="61"/>
      <c r="H139" s="60"/>
      <c r="I139" s="61"/>
      <c r="J139" s="61"/>
    </row>
    <row r="140" spans="2:10">
      <c r="B140" s="61"/>
      <c r="C140" s="61"/>
      <c r="D140" s="61"/>
      <c r="E140" s="61"/>
      <c r="F140" s="61"/>
      <c r="G140" s="61"/>
      <c r="H140" s="61"/>
      <c r="I140" s="61"/>
      <c r="J140" s="61"/>
    </row>
    <row r="141" spans="2:10">
      <c r="B141" s="61"/>
      <c r="C141" s="61"/>
      <c r="D141" s="61"/>
      <c r="E141" s="61"/>
      <c r="F141" s="61"/>
      <c r="G141" s="61"/>
      <c r="H141" s="61"/>
      <c r="I141" s="61"/>
      <c r="J141" s="61"/>
    </row>
  </sheetData>
  <mergeCells count="9">
    <mergeCell ref="L6:M6"/>
    <mergeCell ref="C2:D2"/>
    <mergeCell ref="E2:F2"/>
    <mergeCell ref="G2:H2"/>
    <mergeCell ref="I2:J2"/>
    <mergeCell ref="C3:D3"/>
    <mergeCell ref="E3:F3"/>
    <mergeCell ref="G3:H3"/>
    <mergeCell ref="I3:J3"/>
  </mergeCells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1102-B4E8-4FA9-B7A7-96BFEC2626A1}">
  <dimension ref="B1:K145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E3" sqref="E3:F3"/>
    </sheetView>
  </sheetViews>
  <sheetFormatPr defaultRowHeight="18"/>
  <sheetData>
    <row r="1" spans="2:11" ht="18.600000000000001" thickBot="1">
      <c r="C1" s="33" t="s">
        <v>141</v>
      </c>
    </row>
    <row r="2" spans="2:11">
      <c r="B2" s="8" t="s">
        <v>0</v>
      </c>
      <c r="C2" s="196" t="s">
        <v>2</v>
      </c>
      <c r="D2" s="134"/>
      <c r="E2" s="204" t="s">
        <v>149</v>
      </c>
      <c r="F2" s="205"/>
      <c r="G2" s="196" t="s">
        <v>6</v>
      </c>
      <c r="H2" s="134"/>
      <c r="I2" s="204" t="s">
        <v>8</v>
      </c>
      <c r="J2" s="134"/>
    </row>
    <row r="3" spans="2:11" ht="18.600000000000001" thickBot="1">
      <c r="B3" s="9" t="s">
        <v>1</v>
      </c>
      <c r="C3" s="197" t="s">
        <v>5</v>
      </c>
      <c r="D3" s="136"/>
      <c r="E3" s="206" t="s">
        <v>150</v>
      </c>
      <c r="F3" s="207"/>
      <c r="G3" s="197" t="s">
        <v>7</v>
      </c>
      <c r="H3" s="136"/>
      <c r="I3" s="206" t="s">
        <v>9</v>
      </c>
      <c r="J3" s="136"/>
    </row>
    <row r="4" spans="2:11" ht="18.600000000000001" thickBot="1">
      <c r="B4" s="19"/>
      <c r="C4" s="20" t="s">
        <v>3</v>
      </c>
      <c r="D4" s="21" t="s">
        <v>4</v>
      </c>
      <c r="E4" s="22" t="s">
        <v>3</v>
      </c>
      <c r="F4" s="23" t="s">
        <v>4</v>
      </c>
      <c r="G4" s="20" t="s">
        <v>3</v>
      </c>
      <c r="H4" s="21" t="s">
        <v>4</v>
      </c>
      <c r="I4" s="22" t="s">
        <v>3</v>
      </c>
      <c r="J4" s="21" t="s">
        <v>4</v>
      </c>
    </row>
    <row r="5" spans="2:11">
      <c r="B5" s="14">
        <v>-70</v>
      </c>
      <c r="C5" s="15">
        <v>2.7097E-2</v>
      </c>
      <c r="D5" s="16">
        <v>1.7777999999999999E-2</v>
      </c>
      <c r="E5" s="17">
        <v>7.0427494894006613E-4</v>
      </c>
      <c r="F5" s="18">
        <v>1.087192868014786</v>
      </c>
      <c r="G5" s="15">
        <v>106.78</v>
      </c>
      <c r="H5" s="16">
        <v>360.77</v>
      </c>
      <c r="I5" s="17">
        <v>0.60865000000000002</v>
      </c>
      <c r="J5" s="16">
        <v>18824</v>
      </c>
      <c r="K5" s="60"/>
    </row>
    <row r="6" spans="2:11">
      <c r="B6" s="14">
        <v>-69</v>
      </c>
      <c r="C6" s="15">
        <v>2.8844000000000002E-2</v>
      </c>
      <c r="D6" s="16">
        <v>1.9029999999999998E-2</v>
      </c>
      <c r="E6" s="17">
        <v>7.0571630204657732E-4</v>
      </c>
      <c r="F6" s="18">
        <v>1.0200334570973928</v>
      </c>
      <c r="G6" s="15">
        <v>108.05</v>
      </c>
      <c r="H6" s="16">
        <v>361.39</v>
      </c>
      <c r="I6" s="17">
        <v>0.6149</v>
      </c>
      <c r="J6" s="16">
        <v>1.879</v>
      </c>
    </row>
    <row r="7" spans="2:11">
      <c r="B7" s="10">
        <v>-68</v>
      </c>
      <c r="C7" s="2">
        <v>3.0682000000000001E-2</v>
      </c>
      <c r="D7" s="3">
        <v>2.0354000000000001E-2</v>
      </c>
      <c r="E7" s="6">
        <v>7.0711356243812753E-4</v>
      </c>
      <c r="F7" s="12">
        <v>0.95776266641126329</v>
      </c>
      <c r="G7" s="2">
        <v>109.33</v>
      </c>
      <c r="H7" s="3">
        <v>362</v>
      </c>
      <c r="I7" s="6">
        <v>0.62112999999999996</v>
      </c>
      <c r="J7" s="3">
        <v>1.8755999999999999</v>
      </c>
      <c r="K7" s="60"/>
    </row>
    <row r="8" spans="2:11">
      <c r="B8" s="14">
        <v>-67</v>
      </c>
      <c r="C8" s="2">
        <v>3.2613999999999997E-2</v>
      </c>
      <c r="D8" s="3">
        <v>2.1752000000000001E-2</v>
      </c>
      <c r="E8" s="6">
        <v>7.0856656982923544E-4</v>
      </c>
      <c r="F8" s="12">
        <v>0.89992800575953924</v>
      </c>
      <c r="G8" s="2">
        <v>110.6</v>
      </c>
      <c r="H8" s="3">
        <v>362.62</v>
      </c>
      <c r="I8" s="6">
        <v>0.62733000000000005</v>
      </c>
      <c r="J8" s="3">
        <v>1.8723000000000001</v>
      </c>
      <c r="K8" s="60"/>
    </row>
    <row r="9" spans="2:11">
      <c r="B9" s="10">
        <v>-66</v>
      </c>
      <c r="C9" s="2">
        <v>3.4644000000000001E-2</v>
      </c>
      <c r="D9" s="3">
        <v>2.3227999999999999E-2</v>
      </c>
      <c r="E9" s="6">
        <v>7.1002556092019308E-4</v>
      </c>
      <c r="F9" s="12">
        <v>0.84631008801624918</v>
      </c>
      <c r="G9" s="2">
        <v>111.88</v>
      </c>
      <c r="H9" s="3">
        <v>363.23</v>
      </c>
      <c r="I9" s="6">
        <v>0.63349999999999995</v>
      </c>
      <c r="J9" s="3">
        <v>1.869</v>
      </c>
      <c r="K9" s="60"/>
    </row>
    <row r="10" spans="2:11">
      <c r="B10" s="14">
        <v>-65</v>
      </c>
      <c r="C10" s="2">
        <v>3.6775000000000002E-2</v>
      </c>
      <c r="D10" s="3">
        <v>2.4785000000000001E-2</v>
      </c>
      <c r="E10" s="6">
        <v>7.1143995446784299E-4</v>
      </c>
      <c r="F10" s="12">
        <v>0.79636855936927609</v>
      </c>
      <c r="G10" s="2">
        <v>113.16</v>
      </c>
      <c r="H10" s="3">
        <v>363.84</v>
      </c>
      <c r="I10" s="6">
        <v>0.63963999999999999</v>
      </c>
      <c r="J10" s="3">
        <v>1.8657999999999999</v>
      </c>
      <c r="K10" s="60"/>
    </row>
    <row r="11" spans="2:11">
      <c r="B11" s="10">
        <v>-64</v>
      </c>
      <c r="C11" s="2">
        <v>3.9011999999999998E-2</v>
      </c>
      <c r="D11" s="3">
        <v>2.6426000000000002E-2</v>
      </c>
      <c r="E11" s="6">
        <v>7.1291081485706136E-4</v>
      </c>
      <c r="F11" s="12">
        <v>0.74996250187490632</v>
      </c>
      <c r="G11" s="2">
        <v>114.44</v>
      </c>
      <c r="H11" s="3">
        <v>364.46</v>
      </c>
      <c r="I11" s="6">
        <v>0.64576</v>
      </c>
      <c r="J11" s="3">
        <v>1.8627</v>
      </c>
      <c r="K11" s="60"/>
    </row>
    <row r="12" spans="2:11">
      <c r="B12" s="14">
        <v>-63</v>
      </c>
      <c r="C12" s="2">
        <v>4.1356999999999998E-2</v>
      </c>
      <c r="D12" s="3">
        <v>2.8154999999999999E-2</v>
      </c>
      <c r="E12" s="6">
        <v>7.1438776968138311E-4</v>
      </c>
      <c r="F12" s="12">
        <v>0.70671378091872794</v>
      </c>
      <c r="G12" s="2">
        <v>115.72</v>
      </c>
      <c r="H12" s="3">
        <v>365.07</v>
      </c>
      <c r="I12" s="6">
        <v>0.65185000000000004</v>
      </c>
      <c r="J12" s="3">
        <v>1.8595999999999999</v>
      </c>
      <c r="K12" s="60"/>
    </row>
    <row r="13" spans="2:11">
      <c r="B13" s="10">
        <v>-62</v>
      </c>
      <c r="C13" s="2">
        <v>4.3815E-2</v>
      </c>
      <c r="D13" s="3">
        <v>2.9975000000000002E-2</v>
      </c>
      <c r="E13" s="6">
        <v>7.1587085689741562E-4</v>
      </c>
      <c r="F13" s="12">
        <v>0.66644451849383546</v>
      </c>
      <c r="G13" s="2">
        <v>117</v>
      </c>
      <c r="H13" s="3">
        <v>365.68</v>
      </c>
      <c r="I13" s="6">
        <v>0.65791999999999995</v>
      </c>
      <c r="J13" s="3" t="s">
        <v>147</v>
      </c>
      <c r="K13" s="60"/>
    </row>
    <row r="14" spans="2:11">
      <c r="B14" s="14">
        <v>-61</v>
      </c>
      <c r="C14" s="2">
        <v>4.6390000000000001E-2</v>
      </c>
      <c r="D14" s="3">
        <v>3.1890000000000002E-2</v>
      </c>
      <c r="E14" s="6">
        <v>7.173601147776184E-4</v>
      </c>
      <c r="F14" s="12">
        <v>0.6288912647003333</v>
      </c>
      <c r="G14" s="2">
        <v>118.28</v>
      </c>
      <c r="H14" s="3">
        <v>366.3</v>
      </c>
      <c r="I14" s="6">
        <v>0.66396999999999995</v>
      </c>
      <c r="J14" s="3">
        <v>1.8535999999999999</v>
      </c>
      <c r="K14" s="60"/>
    </row>
    <row r="15" spans="2:11">
      <c r="B15" s="10">
        <v>-60</v>
      </c>
      <c r="C15" s="2">
        <v>4.9084999999999997E-2</v>
      </c>
      <c r="D15" s="3">
        <v>3.3902000000000002E-2</v>
      </c>
      <c r="E15" s="6">
        <v>7.1885558191359361E-4</v>
      </c>
      <c r="F15" s="12">
        <v>0.59385949284399309</v>
      </c>
      <c r="G15" s="2">
        <v>119.56</v>
      </c>
      <c r="H15" s="3">
        <v>366.91</v>
      </c>
      <c r="I15" s="6">
        <v>0.66998999999999997</v>
      </c>
      <c r="J15" s="3">
        <v>1.8507</v>
      </c>
      <c r="K15" s="60"/>
    </row>
    <row r="16" spans="2:11">
      <c r="B16" s="14">
        <v>-59</v>
      </c>
      <c r="C16" s="2">
        <v>5.1905E-2</v>
      </c>
      <c r="D16" s="3">
        <v>3.6017E-2</v>
      </c>
      <c r="E16" s="6">
        <v>7.2035729721942076E-4</v>
      </c>
      <c r="F16" s="12">
        <v>0.56113573873520006</v>
      </c>
      <c r="G16" s="2">
        <v>120.84</v>
      </c>
      <c r="H16" s="3">
        <v>367.52</v>
      </c>
      <c r="I16" s="6">
        <v>0.67598000000000003</v>
      </c>
      <c r="J16" s="3">
        <v>1.8478000000000001</v>
      </c>
      <c r="K16" s="60"/>
    </row>
    <row r="17" spans="2:11">
      <c r="B17" s="10">
        <v>-58</v>
      </c>
      <c r="C17" s="2">
        <v>5.4854E-2</v>
      </c>
      <c r="D17" s="3">
        <v>3.8238000000000001E-2</v>
      </c>
      <c r="E17" s="6">
        <v>7.2191741264799301E-4</v>
      </c>
      <c r="F17" s="12">
        <v>0.53056027164685904</v>
      </c>
      <c r="G17" s="2">
        <v>122.13</v>
      </c>
      <c r="H17" s="3">
        <v>368.13</v>
      </c>
      <c r="I17" s="6">
        <v>0.68196000000000001</v>
      </c>
      <c r="J17" s="3">
        <v>1.845</v>
      </c>
      <c r="K17" s="60"/>
    </row>
    <row r="18" spans="2:11">
      <c r="B18" s="14">
        <v>-57</v>
      </c>
      <c r="C18" s="2">
        <v>5.7936000000000001E-2</v>
      </c>
      <c r="D18" s="3">
        <v>4.0568E-2</v>
      </c>
      <c r="E18" s="6">
        <v>7.2343196122404694E-4</v>
      </c>
      <c r="F18" s="12">
        <v>0.50195763477562494</v>
      </c>
      <c r="G18" s="2">
        <v>123.41</v>
      </c>
      <c r="H18" s="3">
        <v>368.74</v>
      </c>
      <c r="I18" s="6">
        <v>0.68791000000000002</v>
      </c>
      <c r="J18" s="3">
        <v>1.8423</v>
      </c>
      <c r="K18" s="60"/>
    </row>
    <row r="19" spans="2:11">
      <c r="B19" s="10">
        <v>-56</v>
      </c>
      <c r="C19" s="2">
        <v>6.1155000000000001E-2</v>
      </c>
      <c r="D19" s="3">
        <v>4.4301199999999999E-2</v>
      </c>
      <c r="E19" s="6">
        <v>7.2495287806292582E-4</v>
      </c>
      <c r="F19" s="12">
        <v>0.47517224994060353</v>
      </c>
      <c r="G19" s="2">
        <v>124.7</v>
      </c>
      <c r="H19" s="3">
        <v>369.35</v>
      </c>
      <c r="I19" s="6">
        <v>0.69384000000000001</v>
      </c>
      <c r="J19" s="3">
        <v>1.8395999999999999</v>
      </c>
      <c r="K19" s="60"/>
    </row>
    <row r="20" spans="2:11">
      <c r="B20" s="14">
        <v>-55</v>
      </c>
      <c r="C20" s="2">
        <v>6.4516000000000004E-2</v>
      </c>
      <c r="D20" s="3">
        <v>4.5573000000000002E-2</v>
      </c>
      <c r="E20" s="6">
        <v>7.2653298459750065E-4</v>
      </c>
      <c r="F20" s="12">
        <v>0.45010577485709147</v>
      </c>
      <c r="G20" s="2">
        <v>125.99</v>
      </c>
      <c r="H20" s="3">
        <v>369.95</v>
      </c>
      <c r="I20" s="6">
        <v>0.69974999999999998</v>
      </c>
      <c r="J20" s="3">
        <v>1.8369</v>
      </c>
      <c r="K20" s="60"/>
    </row>
    <row r="21" spans="2:11">
      <c r="B21" s="10">
        <v>-54</v>
      </c>
      <c r="C21" s="2">
        <v>6.8024000000000001E-2</v>
      </c>
      <c r="D21" s="3">
        <v>4.8254999999999999E-2</v>
      </c>
      <c r="E21" s="6">
        <v>7.2806698216235891E-4</v>
      </c>
      <c r="F21" s="12">
        <v>0.42660296062454672</v>
      </c>
      <c r="G21" s="2">
        <v>127.28</v>
      </c>
      <c r="H21" s="3">
        <v>370.56</v>
      </c>
      <c r="I21" s="6">
        <v>0.70562999999999998</v>
      </c>
      <c r="J21" s="3">
        <v>1.8343</v>
      </c>
      <c r="K21" s="60"/>
    </row>
    <row r="22" spans="2:11">
      <c r="B22" s="14">
        <v>-53</v>
      </c>
      <c r="C22" s="2">
        <v>7.1680999999999995E-2</v>
      </c>
      <c r="D22" s="3">
        <v>5.1063999999999998E-2</v>
      </c>
      <c r="E22" s="6">
        <v>7.2966070777088653E-4</v>
      </c>
      <c r="F22" s="12">
        <v>0.40457984383218032</v>
      </c>
      <c r="G22" s="2">
        <v>128.57</v>
      </c>
      <c r="H22" s="3">
        <v>371.17</v>
      </c>
      <c r="I22" s="6">
        <v>0.71150000000000002</v>
      </c>
      <c r="J22" s="3">
        <v>1.8318000000000001</v>
      </c>
      <c r="K22" s="60"/>
    </row>
    <row r="23" spans="2:11">
      <c r="B23" s="10">
        <v>-52</v>
      </c>
      <c r="C23" s="2">
        <v>7.5494000000000006E-2</v>
      </c>
      <c r="D23" s="3">
        <v>5.4002000000000001E-2</v>
      </c>
      <c r="E23" s="6">
        <v>7.3126142595978066E-4</v>
      </c>
      <c r="F23" s="12">
        <v>0.38389189604207452</v>
      </c>
      <c r="G23" s="2">
        <v>129.86000000000001</v>
      </c>
      <c r="H23" s="3">
        <v>371.77</v>
      </c>
      <c r="I23" s="6">
        <v>0.71733999999999998</v>
      </c>
      <c r="J23" s="3">
        <v>1.8292999999999999</v>
      </c>
      <c r="K23" s="60"/>
    </row>
    <row r="24" spans="2:11">
      <c r="B24" s="14">
        <v>-51</v>
      </c>
      <c r="C24" s="2">
        <v>7.9466999999999996E-2</v>
      </c>
      <c r="D24" s="3">
        <v>5.7075000000000001E-2</v>
      </c>
      <c r="E24" s="6">
        <v>7.3281547706287558E-4</v>
      </c>
      <c r="F24" s="12">
        <v>0.36448461874908883</v>
      </c>
      <c r="G24" s="2">
        <v>131.15</v>
      </c>
      <c r="H24" s="3">
        <v>372.37</v>
      </c>
      <c r="I24" s="6">
        <v>0.72316999999999998</v>
      </c>
      <c r="J24" s="3">
        <v>1.8268</v>
      </c>
      <c r="K24" s="60"/>
    </row>
    <row r="25" spans="2:11">
      <c r="B25" s="10">
        <v>-50</v>
      </c>
      <c r="C25" s="2">
        <v>8.3603999999999998E-2</v>
      </c>
      <c r="D25" s="3">
        <v>6.0285999999999999E-2</v>
      </c>
      <c r="E25" s="6">
        <v>7.3443008225616922E-4</v>
      </c>
      <c r="F25" s="12">
        <v>0.34623641022089885</v>
      </c>
      <c r="G25" s="2">
        <v>132.44999999999999</v>
      </c>
      <c r="H25" s="3">
        <v>372.98</v>
      </c>
      <c r="I25" s="6">
        <v>0.72897000000000001</v>
      </c>
      <c r="J25" s="3">
        <v>1.8244</v>
      </c>
      <c r="K25" s="60"/>
    </row>
    <row r="26" spans="2:11">
      <c r="B26" s="14">
        <v>-49</v>
      </c>
      <c r="C26" s="2">
        <v>8.7911000000000003E-2</v>
      </c>
      <c r="D26" s="3">
        <v>6.3641000000000003E-2</v>
      </c>
      <c r="E26" s="6">
        <v>7.3605181804799061E-4</v>
      </c>
      <c r="F26" s="12">
        <v>0.32908809688353574</v>
      </c>
      <c r="G26" s="2">
        <v>133.75</v>
      </c>
      <c r="H26" s="3">
        <v>373.58</v>
      </c>
      <c r="I26" s="6">
        <v>0.73475999999999997</v>
      </c>
      <c r="J26" s="3">
        <v>1.8220000000000001</v>
      </c>
      <c r="K26" s="60"/>
    </row>
    <row r="27" spans="2:11">
      <c r="B27" s="10">
        <v>-48</v>
      </c>
      <c r="C27" s="2">
        <v>9.2392000000000002E-2</v>
      </c>
      <c r="D27" s="3">
        <v>6.7142999999999994E-2</v>
      </c>
      <c r="E27" s="6">
        <v>7.3768073177928593E-4</v>
      </c>
      <c r="F27" s="12">
        <v>0.31294986543155789</v>
      </c>
      <c r="G27" s="2">
        <v>135.05000000000001</v>
      </c>
      <c r="H27" s="3">
        <v>374.18</v>
      </c>
      <c r="I27" s="6">
        <v>0.74051999999999996</v>
      </c>
      <c r="J27" s="3">
        <v>1.8197000000000001</v>
      </c>
      <c r="K27" s="60"/>
    </row>
    <row r="28" spans="2:11">
      <c r="B28" s="14">
        <v>-47</v>
      </c>
      <c r="C28" s="2">
        <v>9.7051999999999999E-2</v>
      </c>
      <c r="D28" s="3">
        <v>7.0798E-2</v>
      </c>
      <c r="E28" s="6">
        <v>7.3931687121100108E-4</v>
      </c>
      <c r="F28" s="12">
        <v>0.29776083849452117</v>
      </c>
      <c r="G28" s="2">
        <v>136.35</v>
      </c>
      <c r="H28" s="3">
        <v>374.78</v>
      </c>
      <c r="I28" s="6">
        <v>0.74626999999999999</v>
      </c>
      <c r="J28" s="3">
        <v>1.8173999999999999</v>
      </c>
      <c r="K28" s="60"/>
    </row>
    <row r="29" spans="2:11">
      <c r="B29" s="10">
        <v>-46</v>
      </c>
      <c r="C29" s="2">
        <v>0.1019</v>
      </c>
      <c r="D29" s="3">
        <v>7.4608999999999995E-2</v>
      </c>
      <c r="E29" s="6">
        <v>7.4096028452874934E-4</v>
      </c>
      <c r="F29" s="12">
        <v>0.28344671201814059</v>
      </c>
      <c r="G29" s="2">
        <v>137.65</v>
      </c>
      <c r="H29" s="3">
        <v>375.38</v>
      </c>
      <c r="I29" s="6">
        <v>0.75199000000000005</v>
      </c>
      <c r="J29" s="3">
        <v>1.8151999999999999</v>
      </c>
      <c r="K29" s="60"/>
    </row>
    <row r="30" spans="2:11">
      <c r="B30" s="14">
        <v>-45</v>
      </c>
      <c r="C30" s="2">
        <v>0.10693</v>
      </c>
      <c r="D30" s="3">
        <v>7.8583E-2</v>
      </c>
      <c r="E30" s="6">
        <v>7.4266617155588561E-4</v>
      </c>
      <c r="F30" s="12">
        <v>0.26996382484747045</v>
      </c>
      <c r="G30" s="2">
        <v>138.94999999999999</v>
      </c>
      <c r="H30" s="3">
        <v>375.97</v>
      </c>
      <c r="I30" s="6">
        <v>0.75770000000000004</v>
      </c>
      <c r="J30" s="3">
        <v>1.8129999999999999</v>
      </c>
      <c r="K30" s="60"/>
    </row>
    <row r="31" spans="2:11">
      <c r="B31" s="10">
        <v>-44</v>
      </c>
      <c r="C31" s="2">
        <v>0.11216</v>
      </c>
      <c r="D31" s="3">
        <v>8.2723000000000005E-2</v>
      </c>
      <c r="E31" s="6">
        <v>7.4432452549311504E-4</v>
      </c>
      <c r="F31" s="12">
        <v>0.25724796130990663</v>
      </c>
      <c r="G31" s="2">
        <v>140.26</v>
      </c>
      <c r="H31" s="3">
        <v>376.57</v>
      </c>
      <c r="I31" s="6">
        <v>0.76339000000000001</v>
      </c>
      <c r="J31" s="3">
        <v>1.8108</v>
      </c>
      <c r="K31" s="60"/>
    </row>
    <row r="32" spans="2:11">
      <c r="B32" s="14">
        <v>-43</v>
      </c>
      <c r="C32" s="2">
        <v>0.11758</v>
      </c>
      <c r="D32" s="3">
        <v>8.7035000000000001E-2</v>
      </c>
      <c r="E32" s="6">
        <v>7.459903021260724E-4</v>
      </c>
      <c r="F32" s="12">
        <v>0.24524831391784183</v>
      </c>
      <c r="G32" s="2">
        <v>141.56</v>
      </c>
      <c r="H32" s="3">
        <v>377.16</v>
      </c>
      <c r="I32" s="6">
        <v>0.76905999999999997</v>
      </c>
      <c r="J32" s="3">
        <v>1.8087</v>
      </c>
      <c r="K32" s="60"/>
    </row>
    <row r="33" spans="2:11">
      <c r="B33" s="10">
        <v>-42</v>
      </c>
      <c r="C33" s="2">
        <v>0.12321</v>
      </c>
      <c r="D33" s="3">
        <v>9.1522999999999993E-2</v>
      </c>
      <c r="E33" s="6">
        <v>7.477194556602362E-4</v>
      </c>
      <c r="F33" s="12">
        <v>0.23391812865497075</v>
      </c>
      <c r="G33" s="2">
        <v>142.87</v>
      </c>
      <c r="H33" s="3">
        <v>377.76</v>
      </c>
      <c r="I33" s="6">
        <v>0.77471999999999996</v>
      </c>
      <c r="J33" s="3">
        <v>1.8066</v>
      </c>
      <c r="K33" s="60"/>
    </row>
    <row r="34" spans="2:11">
      <c r="B34" s="14">
        <v>-41</v>
      </c>
      <c r="C34" s="2">
        <v>0.12905</v>
      </c>
      <c r="D34" s="3">
        <v>9.6193000000000001E-2</v>
      </c>
      <c r="E34" s="6">
        <v>7.4945664393314846E-4</v>
      </c>
      <c r="F34" s="12">
        <v>0.22321926828723856</v>
      </c>
      <c r="G34" s="2">
        <v>144.18</v>
      </c>
      <c r="H34" s="3">
        <v>378.35</v>
      </c>
      <c r="I34" s="6">
        <v>0.78036000000000005</v>
      </c>
      <c r="J34" s="3">
        <v>1.8045</v>
      </c>
      <c r="K34" s="60"/>
    </row>
    <row r="35" spans="2:11">
      <c r="B35" s="10">
        <v>-40</v>
      </c>
      <c r="C35" s="2">
        <v>0.13511000000000001</v>
      </c>
      <c r="D35" s="3">
        <v>0.10105</v>
      </c>
      <c r="E35" s="6">
        <v>7.5114549688274626E-4</v>
      </c>
      <c r="F35" s="12">
        <v>0.21310602024507191</v>
      </c>
      <c r="G35" s="2">
        <v>145.49</v>
      </c>
      <c r="H35" s="3">
        <v>378.94</v>
      </c>
      <c r="I35" s="6">
        <v>0.78598000000000001</v>
      </c>
      <c r="J35" s="3">
        <v>1.8025</v>
      </c>
      <c r="K35" s="60"/>
    </row>
    <row r="36" spans="2:11">
      <c r="B36" s="14">
        <v>-39</v>
      </c>
      <c r="C36" s="2">
        <v>0.14138999999999999</v>
      </c>
      <c r="D36" s="3">
        <v>0.1061</v>
      </c>
      <c r="E36" s="6">
        <v>7.5289865984038546E-4</v>
      </c>
      <c r="F36" s="12">
        <v>0.2035416242621616</v>
      </c>
      <c r="G36" s="2">
        <v>146.81</v>
      </c>
      <c r="H36" s="3">
        <v>379.53</v>
      </c>
      <c r="I36" s="6">
        <v>0.79157999999999995</v>
      </c>
      <c r="J36" s="3">
        <v>1.8005</v>
      </c>
      <c r="K36" s="60"/>
    </row>
    <row r="37" spans="2:11">
      <c r="B37" s="10">
        <v>-38</v>
      </c>
      <c r="C37" s="2">
        <v>0.14788999999999999</v>
      </c>
      <c r="D37" s="3">
        <v>0.11133999999999999</v>
      </c>
      <c r="E37" s="6">
        <v>7.5466002565844096E-4</v>
      </c>
      <c r="F37" s="12">
        <v>0.19449576971700866</v>
      </c>
      <c r="G37" s="2">
        <v>148.12</v>
      </c>
      <c r="H37" s="3">
        <v>380.11</v>
      </c>
      <c r="I37" s="6">
        <v>0.79717000000000005</v>
      </c>
      <c r="J37" s="3">
        <v>1.7986</v>
      </c>
      <c r="K37" s="60"/>
    </row>
    <row r="38" spans="2:11">
      <c r="B38" s="14">
        <v>-37</v>
      </c>
      <c r="C38" s="2">
        <v>0.15462000000000001</v>
      </c>
      <c r="D38" s="3">
        <v>0.11679</v>
      </c>
      <c r="E38" s="6">
        <v>7.5642965204236008E-4</v>
      </c>
      <c r="F38" s="12">
        <v>0.18592890078833854</v>
      </c>
      <c r="G38" s="2">
        <v>149.44</v>
      </c>
      <c r="H38" s="3">
        <v>380.7</v>
      </c>
      <c r="I38" s="6">
        <v>0.80274999999999996</v>
      </c>
      <c r="J38" s="3">
        <v>1.7967</v>
      </c>
      <c r="K38" s="60"/>
    </row>
    <row r="39" spans="2:11">
      <c r="B39" s="10">
        <v>-36</v>
      </c>
      <c r="C39" s="2">
        <v>0.16159999999999999</v>
      </c>
      <c r="D39" s="3">
        <v>0.12245</v>
      </c>
      <c r="E39" s="6">
        <v>7.5820759724012433E-4</v>
      </c>
      <c r="F39" s="12">
        <v>0.17781571179629432</v>
      </c>
      <c r="G39" s="2">
        <v>150.76</v>
      </c>
      <c r="H39" s="3">
        <v>381.28</v>
      </c>
      <c r="I39" s="6">
        <v>0.80830000000000002</v>
      </c>
      <c r="J39" s="3">
        <v>1.7948</v>
      </c>
      <c r="K39" s="60"/>
    </row>
    <row r="40" spans="2:11">
      <c r="B40" s="14">
        <v>-35</v>
      </c>
      <c r="C40" s="2">
        <v>0.16880999999999999</v>
      </c>
      <c r="D40" s="3">
        <v>0.12831999999999999</v>
      </c>
      <c r="E40" s="6">
        <v>7.6005168351447893E-4</v>
      </c>
      <c r="F40" s="12">
        <v>0.17012878749213153</v>
      </c>
      <c r="G40" s="2">
        <v>152.08000000000001</v>
      </c>
      <c r="H40" s="3">
        <v>381.86</v>
      </c>
      <c r="I40" s="6">
        <v>0.81384000000000001</v>
      </c>
      <c r="J40" s="3">
        <v>1.7928999999999999</v>
      </c>
      <c r="K40" s="60"/>
    </row>
    <row r="41" spans="2:11">
      <c r="B41" s="10">
        <v>-34</v>
      </c>
      <c r="C41" s="2">
        <v>0.17627000000000001</v>
      </c>
      <c r="D41" s="3">
        <v>0.13441</v>
      </c>
      <c r="E41" s="6">
        <v>7.6184671644065219E-4</v>
      </c>
      <c r="F41" s="12">
        <v>0.16284258007783875</v>
      </c>
      <c r="G41" s="2">
        <v>153.41</v>
      </c>
      <c r="H41" s="3">
        <v>382.44</v>
      </c>
      <c r="I41" s="6">
        <v>0.81937000000000004</v>
      </c>
      <c r="J41" s="3">
        <v>1.7910999999999999</v>
      </c>
      <c r="K41" s="60"/>
    </row>
    <row r="42" spans="2:11">
      <c r="B42" s="14">
        <v>-33</v>
      </c>
      <c r="C42" s="2">
        <v>0.18398999999999999</v>
      </c>
      <c r="D42" s="3">
        <v>0.14072000000000001</v>
      </c>
      <c r="E42" s="6">
        <v>7.6370856881014199E-4</v>
      </c>
      <c r="F42" s="12">
        <v>0.15592839767978545</v>
      </c>
      <c r="G42" s="2">
        <v>154.74</v>
      </c>
      <c r="H42" s="3">
        <v>383.02</v>
      </c>
      <c r="I42" s="6">
        <v>0.82487999999999995</v>
      </c>
      <c r="J42" s="3">
        <v>1.7892999999999999</v>
      </c>
      <c r="K42" s="60"/>
    </row>
    <row r="43" spans="2:11">
      <c r="B43" s="10">
        <v>-32</v>
      </c>
      <c r="C43" s="2">
        <v>0.19197</v>
      </c>
      <c r="D43" s="3">
        <v>0.14727000000000001</v>
      </c>
      <c r="E43" s="6">
        <v>7.6552093699762695E-4</v>
      </c>
      <c r="F43" s="12">
        <v>0.14936742893844568</v>
      </c>
      <c r="G43" s="2">
        <v>156.06</v>
      </c>
      <c r="H43" s="3">
        <v>383.6</v>
      </c>
      <c r="I43" s="6">
        <v>0.83038000000000001</v>
      </c>
      <c r="J43" s="3">
        <v>1.7876000000000001</v>
      </c>
      <c r="K43" s="60"/>
    </row>
    <row r="44" spans="2:11">
      <c r="B44" s="14">
        <v>-31</v>
      </c>
      <c r="C44" s="2">
        <v>0.20021</v>
      </c>
      <c r="D44" s="3">
        <v>0.15404999999999999</v>
      </c>
      <c r="E44" s="6">
        <v>7.6740081344486225E-4</v>
      </c>
      <c r="F44" s="12">
        <v>0.14313933182559904</v>
      </c>
      <c r="G44" s="2">
        <v>157.4</v>
      </c>
      <c r="H44" s="3">
        <v>384.17</v>
      </c>
      <c r="I44" s="6">
        <v>0.83586000000000005</v>
      </c>
      <c r="J44" s="3">
        <v>1.7859</v>
      </c>
      <c r="K44" s="60"/>
    </row>
    <row r="45" spans="2:11">
      <c r="B45" s="10">
        <v>-30</v>
      </c>
      <c r="C45" s="2">
        <v>0.20873</v>
      </c>
      <c r="D45" s="3">
        <v>0.16106999999999999</v>
      </c>
      <c r="E45" s="6">
        <v>7.6928994538041386E-4</v>
      </c>
      <c r="F45" s="12">
        <v>0.13722315229025442</v>
      </c>
      <c r="G45" s="2">
        <v>158.72999999999999</v>
      </c>
      <c r="H45" s="3">
        <v>384.74</v>
      </c>
      <c r="I45" s="6">
        <v>0.84133000000000002</v>
      </c>
      <c r="J45" s="3">
        <v>1.7842</v>
      </c>
      <c r="K45" s="60"/>
    </row>
    <row r="46" spans="2:11">
      <c r="B46" s="14">
        <v>-29</v>
      </c>
      <c r="C46" s="2">
        <v>0.21751999999999999</v>
      </c>
      <c r="D46" s="3">
        <v>0.16833999999999999</v>
      </c>
      <c r="E46" s="6">
        <v>7.7118840132644399E-4</v>
      </c>
      <c r="F46" s="12">
        <v>0.13160145814415625</v>
      </c>
      <c r="G46" s="2">
        <v>160.06</v>
      </c>
      <c r="H46" s="3">
        <v>385.31</v>
      </c>
      <c r="I46" s="6">
        <v>0.84677999999999998</v>
      </c>
      <c r="J46" s="3">
        <v>1.7825</v>
      </c>
      <c r="K46" s="60"/>
    </row>
    <row r="47" spans="2:11">
      <c r="B47" s="10">
        <v>-28</v>
      </c>
      <c r="C47" s="2">
        <v>0.2266</v>
      </c>
      <c r="D47" s="3">
        <v>0.17585999999999999</v>
      </c>
      <c r="E47" s="6">
        <v>7.7309625048318511E-4</v>
      </c>
      <c r="F47" s="12">
        <v>0.12625465564042673</v>
      </c>
      <c r="G47" s="2">
        <v>161.4</v>
      </c>
      <c r="H47" s="3">
        <v>385.88</v>
      </c>
      <c r="I47" s="6">
        <v>0.85221999999999998</v>
      </c>
      <c r="J47" s="3">
        <v>1.7807999999999999</v>
      </c>
      <c r="K47" s="60"/>
    </row>
    <row r="48" spans="2:11">
      <c r="B48" s="14">
        <v>-27</v>
      </c>
      <c r="C48" s="2">
        <v>0.23596</v>
      </c>
      <c r="D48" s="3">
        <v>0.18365000000000001</v>
      </c>
      <c r="E48" s="6">
        <v>7.7501356273734789E-4</v>
      </c>
      <c r="F48" s="12">
        <v>0.1211709965102753</v>
      </c>
      <c r="G48" s="2">
        <v>162.74</v>
      </c>
      <c r="H48" s="3">
        <v>386.45</v>
      </c>
      <c r="I48" s="6">
        <v>0.85765000000000002</v>
      </c>
      <c r="J48" s="3">
        <v>1.7791999999999999</v>
      </c>
      <c r="K48" s="60"/>
    </row>
    <row r="49" spans="2:11">
      <c r="B49" s="10">
        <v>-26</v>
      </c>
      <c r="C49" s="2">
        <v>0.24562999999999999</v>
      </c>
      <c r="D49" s="3">
        <v>0.19170000000000001</v>
      </c>
      <c r="E49" s="6">
        <v>7.7694040867065499E-4</v>
      </c>
      <c r="F49" s="12">
        <v>0.11633182489733716</v>
      </c>
      <c r="G49" s="2">
        <v>164.09</v>
      </c>
      <c r="H49" s="3">
        <v>387.01</v>
      </c>
      <c r="I49" s="6">
        <v>0.86306000000000005</v>
      </c>
      <c r="J49" s="3">
        <v>1.7776000000000001</v>
      </c>
      <c r="K49" s="60"/>
    </row>
    <row r="50" spans="2:11">
      <c r="B50" s="14">
        <v>-25</v>
      </c>
      <c r="C50" s="2">
        <v>0.25558999999999998</v>
      </c>
      <c r="D50" s="3">
        <v>0.20002</v>
      </c>
      <c r="E50" s="6">
        <v>7.7893752921015741E-4</v>
      </c>
      <c r="F50" s="12">
        <v>0.11172560192168035</v>
      </c>
      <c r="G50" s="2">
        <v>165.43</v>
      </c>
      <c r="H50" s="3">
        <v>387.57</v>
      </c>
      <c r="I50" s="6">
        <v>0.86846000000000001</v>
      </c>
      <c r="J50" s="3">
        <v>1.7761</v>
      </c>
      <c r="K50" s="60"/>
    </row>
    <row r="51" spans="2:11">
      <c r="B51" s="10">
        <v>-24</v>
      </c>
      <c r="C51" s="2">
        <v>0.26585999999999999</v>
      </c>
      <c r="D51" s="3">
        <v>0.20862</v>
      </c>
      <c r="E51" s="6">
        <v>7.8088396064344848E-4</v>
      </c>
      <c r="F51" s="12">
        <v>0.10733759821390237</v>
      </c>
      <c r="G51" s="2">
        <v>166.78</v>
      </c>
      <c r="H51" s="3">
        <v>388.13</v>
      </c>
      <c r="I51" s="6">
        <v>0.87385000000000002</v>
      </c>
      <c r="J51" s="3">
        <v>1.7745</v>
      </c>
      <c r="K51" s="60"/>
    </row>
    <row r="52" spans="2:11">
      <c r="B52" s="14">
        <v>-23</v>
      </c>
      <c r="C52" s="2">
        <v>0.27644999999999997</v>
      </c>
      <c r="D52" s="3">
        <v>0.2175</v>
      </c>
      <c r="E52" s="6">
        <v>7.8290143270962184E-4</v>
      </c>
      <c r="F52" s="12">
        <v>0.10315765584542858</v>
      </c>
      <c r="G52" s="2">
        <v>168.13</v>
      </c>
      <c r="H52" s="3">
        <v>388.69</v>
      </c>
      <c r="I52" s="6">
        <v>0.87922</v>
      </c>
      <c r="J52" s="3">
        <v>1.7729999999999999</v>
      </c>
      <c r="K52" s="60"/>
    </row>
    <row r="53" spans="2:11">
      <c r="B53" s="10">
        <v>-22</v>
      </c>
      <c r="C53" s="2">
        <v>0.28736</v>
      </c>
      <c r="D53" s="3">
        <v>0.22667999999999999</v>
      </c>
      <c r="E53" s="6">
        <v>7.8492935635792783E-4</v>
      </c>
      <c r="F53" s="12">
        <v>9.9176832291976588E-2</v>
      </c>
      <c r="G53" s="2">
        <v>169.48</v>
      </c>
      <c r="H53" s="3">
        <v>389.25</v>
      </c>
      <c r="I53" s="6">
        <v>0.88458999999999999</v>
      </c>
      <c r="J53" s="3">
        <v>1.7715000000000001</v>
      </c>
      <c r="K53" s="60"/>
    </row>
    <row r="54" spans="2:11">
      <c r="B54" s="14">
        <v>-21</v>
      </c>
      <c r="C54" s="2">
        <v>0.29859999999999998</v>
      </c>
      <c r="D54" s="3">
        <v>0.23615</v>
      </c>
      <c r="E54" s="6">
        <v>7.8696781301644764E-4</v>
      </c>
      <c r="F54" s="12">
        <v>9.5374344301382932E-2</v>
      </c>
      <c r="G54" s="2">
        <v>170.84</v>
      </c>
      <c r="H54" s="3">
        <v>389.8</v>
      </c>
      <c r="I54" s="6">
        <v>0.88993999999999995</v>
      </c>
      <c r="J54" s="3">
        <v>1.7701</v>
      </c>
      <c r="K54" s="60"/>
    </row>
    <row r="55" spans="2:11">
      <c r="B55" s="10">
        <v>-20</v>
      </c>
      <c r="C55" s="2">
        <v>0.31017</v>
      </c>
      <c r="D55" s="3">
        <v>0.24593000000000001</v>
      </c>
      <c r="E55" s="6">
        <v>7.8901688496133807E-4</v>
      </c>
      <c r="F55" s="12">
        <v>9.1743119266055037E-2</v>
      </c>
      <c r="G55" s="2">
        <v>172.2</v>
      </c>
      <c r="H55" s="3">
        <v>390.35</v>
      </c>
      <c r="I55" s="6">
        <v>0.89527999999999996</v>
      </c>
      <c r="J55" s="3">
        <v>1.7685999999999999</v>
      </c>
      <c r="K55" s="60"/>
    </row>
    <row r="56" spans="2:11">
      <c r="B56" s="14">
        <v>-19</v>
      </c>
      <c r="C56" s="2">
        <v>0.32207999999999998</v>
      </c>
      <c r="D56" s="3">
        <v>0.25601000000000002</v>
      </c>
      <c r="E56" s="6">
        <v>7.9107665532790136E-4</v>
      </c>
      <c r="F56" s="12">
        <v>8.8284629645978635E-2</v>
      </c>
      <c r="G56" s="2">
        <v>173.56</v>
      </c>
      <c r="H56" s="3">
        <v>390.89</v>
      </c>
      <c r="I56" s="6">
        <v>0.90061000000000002</v>
      </c>
      <c r="J56" s="3">
        <v>1.7672000000000001</v>
      </c>
      <c r="K56" s="60"/>
    </row>
    <row r="57" spans="2:11">
      <c r="B57" s="10">
        <v>-18</v>
      </c>
      <c r="C57" s="2">
        <v>0.33433000000000002</v>
      </c>
      <c r="D57" s="3">
        <v>0.26641999999999999</v>
      </c>
      <c r="E57" s="6">
        <v>7.9321012136114859E-4</v>
      </c>
      <c r="F57" s="12">
        <v>8.4983428231494865E-2</v>
      </c>
      <c r="G57" s="2">
        <v>174.92</v>
      </c>
      <c r="H57" s="3">
        <v>391.44</v>
      </c>
      <c r="I57" s="6">
        <v>0.90593000000000001</v>
      </c>
      <c r="J57" s="3">
        <v>1.7658</v>
      </c>
      <c r="K57" s="60"/>
    </row>
    <row r="58" spans="2:11">
      <c r="B58" s="14">
        <v>-17</v>
      </c>
      <c r="C58" s="2">
        <v>0.34694000000000003</v>
      </c>
      <c r="D58" s="3">
        <v>0.27715000000000001</v>
      </c>
      <c r="E58" s="6">
        <v>7.9529187211706688E-4</v>
      </c>
      <c r="F58" s="12">
        <v>8.1826364454627279E-2</v>
      </c>
      <c r="G58" s="2">
        <v>176.29</v>
      </c>
      <c r="H58" s="3">
        <v>391.98</v>
      </c>
      <c r="I58" s="6">
        <v>0.91122999999999998</v>
      </c>
      <c r="J58" s="3">
        <v>1.7644</v>
      </c>
      <c r="K58" s="60"/>
    </row>
    <row r="59" spans="2:11">
      <c r="B59" s="10">
        <v>-16</v>
      </c>
      <c r="C59" s="2">
        <v>0.35991000000000001</v>
      </c>
      <c r="D59" s="3">
        <v>0.28820000000000001</v>
      </c>
      <c r="E59" s="6">
        <v>7.9744816586921851E-4</v>
      </c>
      <c r="F59" s="12">
        <v>7.8814627994955866E-2</v>
      </c>
      <c r="G59" s="2">
        <v>177.66</v>
      </c>
      <c r="H59" s="3">
        <v>392.52</v>
      </c>
      <c r="I59" s="6">
        <v>0.91652999999999996</v>
      </c>
      <c r="J59" s="3">
        <v>1.7630999999999999</v>
      </c>
      <c r="K59" s="60"/>
    </row>
    <row r="60" spans="2:11">
      <c r="B60" s="14">
        <v>-15</v>
      </c>
      <c r="C60" s="2">
        <v>0.37325000000000003</v>
      </c>
      <c r="D60" s="3">
        <v>0.29959999999999998</v>
      </c>
      <c r="E60" s="6">
        <v>7.9961618423156887E-4</v>
      </c>
      <c r="F60" s="12">
        <v>7.5930144267274111E-2</v>
      </c>
      <c r="G60" s="2">
        <v>179.03</v>
      </c>
      <c r="H60" s="3">
        <v>393.06</v>
      </c>
      <c r="I60" s="6">
        <v>0.92181000000000002</v>
      </c>
      <c r="J60" s="3">
        <v>1.7617</v>
      </c>
      <c r="K60" s="60"/>
    </row>
    <row r="61" spans="2:11">
      <c r="B61" s="10">
        <v>-14</v>
      </c>
      <c r="C61" s="2">
        <v>0.38696000000000003</v>
      </c>
      <c r="D61" s="3">
        <v>0.31134000000000001</v>
      </c>
      <c r="E61" s="6">
        <v>8.0179602309172538E-4</v>
      </c>
      <c r="F61" s="12">
        <v>7.3174301185423674E-2</v>
      </c>
      <c r="G61" s="2">
        <v>180.4</v>
      </c>
      <c r="H61" s="3">
        <v>393.59</v>
      </c>
      <c r="I61" s="6">
        <v>0.92708999999999997</v>
      </c>
      <c r="J61" s="3">
        <v>1.7604</v>
      </c>
      <c r="K61" s="60"/>
    </row>
    <row r="62" spans="2:11">
      <c r="B62" s="14">
        <v>-13</v>
      </c>
      <c r="C62" s="2">
        <v>0.40105000000000002</v>
      </c>
      <c r="D62" s="3">
        <v>0.32343</v>
      </c>
      <c r="E62" s="6">
        <v>8.0398777938575335E-4</v>
      </c>
      <c r="F62" s="12">
        <v>7.0536784933342742E-2</v>
      </c>
      <c r="G62" s="2">
        <v>181.78</v>
      </c>
      <c r="H62" s="3">
        <v>394.12</v>
      </c>
      <c r="I62" s="6">
        <v>0.93235000000000001</v>
      </c>
      <c r="J62" s="3">
        <v>1.7591000000000001</v>
      </c>
      <c r="K62" s="60"/>
    </row>
    <row r="63" spans="2:11">
      <c r="B63" s="10">
        <v>-12</v>
      </c>
      <c r="C63" s="2">
        <v>0.41552</v>
      </c>
      <c r="D63" s="3">
        <v>0.33587</v>
      </c>
      <c r="E63" s="6">
        <v>8.0619155111254432E-4</v>
      </c>
      <c r="F63" s="12">
        <v>6.8013330612800113E-2</v>
      </c>
      <c r="G63" s="2">
        <v>183.16</v>
      </c>
      <c r="H63" s="3">
        <v>394.65</v>
      </c>
      <c r="I63" s="6">
        <v>0.93761000000000005</v>
      </c>
      <c r="J63" s="3">
        <v>1.7578</v>
      </c>
      <c r="K63" s="60"/>
    </row>
    <row r="64" spans="2:11">
      <c r="B64" s="14">
        <v>-11</v>
      </c>
      <c r="C64" s="2">
        <v>0.43038999999999999</v>
      </c>
      <c r="D64" s="3">
        <v>0.34869</v>
      </c>
      <c r="E64" s="6">
        <v>8.0847279489045193E-4</v>
      </c>
      <c r="F64" s="12">
        <v>6.5599580162686966E-2</v>
      </c>
      <c r="G64" s="2">
        <v>184.55</v>
      </c>
      <c r="H64" s="3">
        <v>395.17</v>
      </c>
      <c r="I64" s="6">
        <v>0.94284999999999997</v>
      </c>
      <c r="J64" s="3">
        <v>1.7565999999999999</v>
      </c>
      <c r="K64" s="60"/>
    </row>
    <row r="65" spans="2:11">
      <c r="B65" s="10">
        <v>-10</v>
      </c>
      <c r="C65" s="2">
        <v>0.44566</v>
      </c>
      <c r="D65" s="3">
        <v>0.36187000000000002</v>
      </c>
      <c r="E65" s="6">
        <v>8.1076698556834762E-4</v>
      </c>
      <c r="F65" s="12">
        <v>6.3287133725713568E-2</v>
      </c>
      <c r="G65" s="2">
        <v>185.94</v>
      </c>
      <c r="H65" s="3">
        <v>395.69</v>
      </c>
      <c r="I65" s="6">
        <v>0.94808999999999999</v>
      </c>
      <c r="J65" s="3">
        <v>1.7553000000000001</v>
      </c>
      <c r="K65" s="60"/>
    </row>
    <row r="66" spans="2:11">
      <c r="B66" s="14">
        <v>-9</v>
      </c>
      <c r="C66" s="2">
        <v>0.46133000000000002</v>
      </c>
      <c r="D66" s="3">
        <v>0.37542999999999999</v>
      </c>
      <c r="E66" s="6">
        <v>8.1307423367753468E-4</v>
      </c>
      <c r="F66" s="12">
        <v>6.1068702290076333E-2</v>
      </c>
      <c r="G66" s="2">
        <v>187.33</v>
      </c>
      <c r="H66" s="3">
        <v>396.21</v>
      </c>
      <c r="I66" s="6">
        <v>0.95331999999999995</v>
      </c>
      <c r="J66" s="3">
        <v>1.7541</v>
      </c>
      <c r="K66" s="60"/>
    </row>
    <row r="67" spans="2:11">
      <c r="B67" s="10">
        <v>-8</v>
      </c>
      <c r="C67" s="2">
        <v>0.47742000000000001</v>
      </c>
      <c r="D67" s="3">
        <v>0.38938</v>
      </c>
      <c r="E67" s="6">
        <v>8.1539465101108932E-4</v>
      </c>
      <c r="F67" s="12">
        <v>5.8948361235557654E-2</v>
      </c>
      <c r="G67" s="2">
        <v>188.72</v>
      </c>
      <c r="H67" s="3">
        <v>396.73</v>
      </c>
      <c r="I67" s="6">
        <v>0.95853999999999995</v>
      </c>
      <c r="J67" s="3">
        <v>1.7528999999999999</v>
      </c>
      <c r="K67" s="60"/>
    </row>
    <row r="68" spans="2:11">
      <c r="B68" s="14">
        <v>-7</v>
      </c>
      <c r="C68" s="2">
        <v>0.49392999999999998</v>
      </c>
      <c r="D68" s="3">
        <v>0.40372999999999998</v>
      </c>
      <c r="E68" s="6">
        <v>8.1772835064191675E-4</v>
      </c>
      <c r="F68" s="12">
        <v>5.691195720220818E-2</v>
      </c>
      <c r="G68" s="2">
        <v>190.12</v>
      </c>
      <c r="H68" s="3">
        <v>397.24</v>
      </c>
      <c r="I68" s="6">
        <v>0.96375</v>
      </c>
      <c r="J68" s="3">
        <v>1.7517</v>
      </c>
      <c r="K68" s="60"/>
    </row>
    <row r="69" spans="2:11">
      <c r="B69" s="10">
        <v>-6</v>
      </c>
      <c r="C69" s="2">
        <v>0.51087000000000005</v>
      </c>
      <c r="D69" s="3">
        <v>0.41847000000000001</v>
      </c>
      <c r="E69" s="6">
        <v>8.2007544694111853E-4</v>
      </c>
      <c r="F69" s="12">
        <v>5.4960153888430889E-2</v>
      </c>
      <c r="G69" s="2">
        <v>191.52</v>
      </c>
      <c r="H69" s="3">
        <v>397.75</v>
      </c>
      <c r="I69" s="6">
        <v>0.96894999999999998</v>
      </c>
      <c r="J69" s="3">
        <v>1.7504999999999999</v>
      </c>
      <c r="K69" s="60"/>
    </row>
    <row r="70" spans="2:11">
      <c r="B70" s="14">
        <v>-5</v>
      </c>
      <c r="C70" s="2">
        <v>0.52824000000000004</v>
      </c>
      <c r="D70" s="3">
        <v>0.43362000000000001</v>
      </c>
      <c r="E70" s="6">
        <v>8.2250370126665578E-4</v>
      </c>
      <c r="F70" s="12">
        <v>5.3087009608748743E-2</v>
      </c>
      <c r="G70" s="2">
        <v>192.92</v>
      </c>
      <c r="H70" s="3">
        <v>398.25</v>
      </c>
      <c r="I70" s="6">
        <v>0.97414000000000001</v>
      </c>
      <c r="J70" s="3">
        <v>1.7493000000000001</v>
      </c>
      <c r="K70" s="60"/>
    </row>
    <row r="71" spans="2:11">
      <c r="B71" s="10">
        <v>-4</v>
      </c>
      <c r="C71" s="2">
        <v>0.54605000000000004</v>
      </c>
      <c r="D71" s="3">
        <v>0.44918999999999998</v>
      </c>
      <c r="E71" s="6">
        <v>8.2494637848539842E-4</v>
      </c>
      <c r="F71" s="12">
        <v>5.1289942042365491E-2</v>
      </c>
      <c r="G71" s="2">
        <v>194.33</v>
      </c>
      <c r="H71" s="3">
        <v>398.75</v>
      </c>
      <c r="I71" s="6">
        <v>0.97933000000000003</v>
      </c>
      <c r="J71" s="3">
        <v>1.7481</v>
      </c>
      <c r="K71" s="60"/>
    </row>
    <row r="72" spans="2:11">
      <c r="B72" s="14">
        <v>-3</v>
      </c>
      <c r="C72" s="2">
        <v>0.56432000000000004</v>
      </c>
      <c r="D72" s="3">
        <v>0.46517999999999998</v>
      </c>
      <c r="E72" s="6">
        <v>8.2740360747972862E-4</v>
      </c>
      <c r="F72" s="12">
        <v>4.9563838223632042E-2</v>
      </c>
      <c r="G72" s="2">
        <v>195.74</v>
      </c>
      <c r="H72" s="3">
        <v>399.25</v>
      </c>
      <c r="I72" s="6">
        <v>0.98451</v>
      </c>
      <c r="J72" s="3">
        <v>1.7470000000000001</v>
      </c>
      <c r="K72" s="60"/>
    </row>
    <row r="73" spans="2:11">
      <c r="B73" s="10">
        <v>-2</v>
      </c>
      <c r="C73" s="2">
        <v>0.58303000000000005</v>
      </c>
      <c r="D73" s="3">
        <v>0.48159999999999997</v>
      </c>
      <c r="E73" s="6">
        <v>8.2987551867219915E-4</v>
      </c>
      <c r="F73" s="12">
        <v>4.7908781679681885E-2</v>
      </c>
      <c r="G73" s="2">
        <v>197.16</v>
      </c>
      <c r="H73" s="3">
        <v>399.74</v>
      </c>
      <c r="I73" s="6">
        <v>0.98968</v>
      </c>
      <c r="J73" s="3">
        <v>1.7459</v>
      </c>
      <c r="K73" s="60"/>
    </row>
    <row r="74" spans="2:11">
      <c r="B74" s="14">
        <v>-1</v>
      </c>
      <c r="C74" s="2">
        <v>0.60221000000000002</v>
      </c>
      <c r="D74" s="3">
        <v>0.49846000000000001</v>
      </c>
      <c r="E74" s="6">
        <v>8.263574987811228E-5</v>
      </c>
      <c r="F74" s="12">
        <v>4.6317739694302917E-2</v>
      </c>
      <c r="G74" s="2">
        <v>198.58</v>
      </c>
      <c r="H74" s="3">
        <v>400.23</v>
      </c>
      <c r="I74" s="6">
        <v>0.99483999999999995</v>
      </c>
      <c r="J74" s="3">
        <v>1.7446999999999999</v>
      </c>
      <c r="K74" s="60"/>
    </row>
    <row r="75" spans="2:11">
      <c r="B75" s="10">
        <v>0</v>
      </c>
      <c r="C75" s="2">
        <v>0.62185999999999997</v>
      </c>
      <c r="D75" s="3">
        <v>0.51576999999999995</v>
      </c>
      <c r="E75" s="6">
        <v>8.3493362277698921E-4</v>
      </c>
      <c r="F75" s="12">
        <v>4.4788820710350695E-2</v>
      </c>
      <c r="G75" s="2">
        <v>200</v>
      </c>
      <c r="H75" s="3">
        <v>400.72</v>
      </c>
      <c r="I75" s="6">
        <v>1</v>
      </c>
      <c r="J75" s="3">
        <v>1.7436</v>
      </c>
      <c r="K75" s="60"/>
    </row>
    <row r="76" spans="2:11">
      <c r="B76" s="14">
        <v>1</v>
      </c>
      <c r="C76" s="2">
        <v>0.64198999999999995</v>
      </c>
      <c r="D76" s="3">
        <v>0.53352999999999995</v>
      </c>
      <c r="E76" s="6">
        <v>8.375209380234506E-4</v>
      </c>
      <c r="F76" s="12">
        <v>4.3320048518454342E-2</v>
      </c>
      <c r="G76" s="2">
        <v>201.43</v>
      </c>
      <c r="H76" s="3">
        <v>401.2</v>
      </c>
      <c r="I76" s="6">
        <v>1.0052000000000001</v>
      </c>
      <c r="J76" s="3">
        <v>1.7424999999999999</v>
      </c>
      <c r="K76" s="60"/>
    </row>
    <row r="77" spans="2:11">
      <c r="B77" s="10">
        <v>2</v>
      </c>
      <c r="C77" s="2">
        <v>0.66261000000000003</v>
      </c>
      <c r="D77" s="3">
        <v>0.55174999999999996</v>
      </c>
      <c r="E77" s="6">
        <v>8.4019492522265159E-4</v>
      </c>
      <c r="F77" s="12">
        <v>4.1905879394879102E-2</v>
      </c>
      <c r="G77" s="2">
        <v>202.86</v>
      </c>
      <c r="H77" s="3">
        <v>401.68</v>
      </c>
      <c r="I77" s="6">
        <v>1.0103</v>
      </c>
      <c r="J77" s="3">
        <v>1.7415</v>
      </c>
      <c r="K77" s="60"/>
    </row>
    <row r="78" spans="2:11">
      <c r="B78" s="14">
        <v>3</v>
      </c>
      <c r="C78" s="2">
        <v>0.68371000000000004</v>
      </c>
      <c r="D78" s="3">
        <v>0.57043999999999995</v>
      </c>
      <c r="E78" s="6">
        <v>8.4281500210703754E-4</v>
      </c>
      <c r="F78" s="12">
        <v>4.0548211823858572E-2</v>
      </c>
      <c r="G78" s="2">
        <v>204.29</v>
      </c>
      <c r="H78" s="3">
        <v>402.15</v>
      </c>
      <c r="I78" s="6">
        <v>1.0154000000000001</v>
      </c>
      <c r="J78" s="3">
        <v>1.7403999999999999</v>
      </c>
      <c r="K78" s="60"/>
    </row>
    <row r="79" spans="2:11">
      <c r="B79" s="10">
        <v>4</v>
      </c>
      <c r="C79" s="2">
        <v>0.70530999999999999</v>
      </c>
      <c r="D79" s="3">
        <v>0.58960999999999997</v>
      </c>
      <c r="E79" s="6">
        <v>8.4545147108555977E-4</v>
      </c>
      <c r="F79" s="12">
        <v>3.9241847506180587E-2</v>
      </c>
      <c r="G79" s="2">
        <v>205.73</v>
      </c>
      <c r="H79" s="3">
        <v>402.62</v>
      </c>
      <c r="I79" s="6">
        <v>1.0206</v>
      </c>
      <c r="J79" s="3">
        <v>1.7393000000000001</v>
      </c>
      <c r="K79" s="60"/>
    </row>
    <row r="80" spans="2:11">
      <c r="B80" s="14">
        <v>5</v>
      </c>
      <c r="C80" s="2">
        <v>0.72743000000000002</v>
      </c>
      <c r="D80" s="3">
        <v>0.60926999999999998</v>
      </c>
      <c r="E80" s="6">
        <v>8.4817642069550466E-4</v>
      </c>
      <c r="F80" s="12">
        <v>3.7983818893151514E-2</v>
      </c>
      <c r="G80" s="2">
        <v>207.17</v>
      </c>
      <c r="H80" s="3">
        <v>403.09</v>
      </c>
      <c r="I80" s="6">
        <v>1.0257000000000001</v>
      </c>
      <c r="J80" s="3">
        <v>1.7383</v>
      </c>
      <c r="K80" s="60"/>
    </row>
    <row r="81" spans="2:11">
      <c r="B81" s="10">
        <v>6</v>
      </c>
      <c r="C81" s="2">
        <v>0.75004999999999999</v>
      </c>
      <c r="D81" s="3">
        <v>0.62941999999999998</v>
      </c>
      <c r="E81" s="6">
        <v>8.5091899251191281E-4</v>
      </c>
      <c r="F81" s="12">
        <v>3.6772817533279399E-2</v>
      </c>
      <c r="G81" s="2">
        <v>208.62</v>
      </c>
      <c r="H81" s="3">
        <v>403.55</v>
      </c>
      <c r="I81" s="6">
        <v>1.0307999999999999</v>
      </c>
      <c r="J81" s="3">
        <v>1.7372000000000001</v>
      </c>
      <c r="K81" s="60"/>
    </row>
    <row r="82" spans="2:11">
      <c r="B82" s="14">
        <v>7</v>
      </c>
      <c r="C82" s="2">
        <v>0.7732</v>
      </c>
      <c r="D82" s="3">
        <v>0.65007000000000004</v>
      </c>
      <c r="E82" s="6">
        <v>8.5375224109963293E-4</v>
      </c>
      <c r="F82" s="12">
        <v>3.5607463324312777E-2</v>
      </c>
      <c r="G82" s="2">
        <v>210.07</v>
      </c>
      <c r="H82" s="3">
        <v>404</v>
      </c>
      <c r="I82" s="6">
        <v>1.0359</v>
      </c>
      <c r="J82" s="3">
        <v>1.7362</v>
      </c>
      <c r="K82" s="60"/>
    </row>
    <row r="83" spans="2:11">
      <c r="B83" s="10">
        <v>8</v>
      </c>
      <c r="C83" s="2">
        <v>0.79686999999999997</v>
      </c>
      <c r="D83" s="3">
        <v>0.67122999999999999</v>
      </c>
      <c r="E83" s="6">
        <v>8.5653104925053529E-4</v>
      </c>
      <c r="F83" s="12">
        <v>3.4483947722335255E-2</v>
      </c>
      <c r="G83" s="2">
        <v>211.52</v>
      </c>
      <c r="H83" s="3">
        <v>404.46</v>
      </c>
      <c r="I83" s="6">
        <v>1.0409999999999999</v>
      </c>
      <c r="J83" s="3">
        <v>1.7351000000000001</v>
      </c>
      <c r="K83" s="60"/>
    </row>
    <row r="84" spans="2:11">
      <c r="B84" s="14">
        <v>9</v>
      </c>
      <c r="C84" s="2">
        <v>0.82108000000000003</v>
      </c>
      <c r="D84" s="3">
        <v>0.69291000000000003</v>
      </c>
      <c r="E84" s="6">
        <v>8.5940185630800972E-4</v>
      </c>
      <c r="F84" s="12">
        <v>3.3402364887434033E-2</v>
      </c>
      <c r="G84" s="2">
        <v>212.98</v>
      </c>
      <c r="H84" s="3">
        <v>404.9</v>
      </c>
      <c r="I84" s="6">
        <v>1</v>
      </c>
      <c r="J84" s="3">
        <v>1.7341</v>
      </c>
      <c r="K84" s="60"/>
    </row>
    <row r="85" spans="2:11">
      <c r="B85" s="10">
        <v>10</v>
      </c>
      <c r="C85" s="2">
        <v>0.84584000000000004</v>
      </c>
      <c r="D85" s="3">
        <v>0.71511999999999998</v>
      </c>
      <c r="E85" s="6">
        <v>8.6229197206174008E-4</v>
      </c>
      <c r="F85" s="12">
        <v>3.236036502491748E-2</v>
      </c>
      <c r="G85" s="2">
        <v>214.45</v>
      </c>
      <c r="H85" s="3">
        <v>405.34</v>
      </c>
      <c r="I85" s="6">
        <v>1.0512999999999999</v>
      </c>
      <c r="J85" s="3">
        <v>1.7331000000000001</v>
      </c>
      <c r="K85" s="60"/>
    </row>
    <row r="86" spans="2:11">
      <c r="B86" s="14">
        <v>11</v>
      </c>
      <c r="C86" s="2">
        <v>0.87114000000000003</v>
      </c>
      <c r="D86" s="3">
        <v>0.73785999999999996</v>
      </c>
      <c r="E86" s="6">
        <v>8.6527645582763692E-4</v>
      </c>
      <c r="F86" s="12">
        <v>3.1354842755463581E-2</v>
      </c>
      <c r="G86" s="2">
        <v>215.92</v>
      </c>
      <c r="H86" s="3">
        <v>405.78</v>
      </c>
      <c r="I86" s="6">
        <v>1.0564</v>
      </c>
      <c r="J86" s="3">
        <v>1.7321</v>
      </c>
      <c r="K86" s="60"/>
    </row>
    <row r="87" spans="2:11">
      <c r="B87" s="10">
        <v>12</v>
      </c>
      <c r="C87" s="2">
        <v>0.89700999999999997</v>
      </c>
      <c r="D87" s="3">
        <v>0.76114999999999999</v>
      </c>
      <c r="E87" s="6">
        <v>8.682816705739341E-4</v>
      </c>
      <c r="F87" s="12">
        <v>3.0385900941962932E-2</v>
      </c>
      <c r="G87" s="2">
        <v>217.39</v>
      </c>
      <c r="H87" s="3">
        <v>406.21</v>
      </c>
      <c r="I87" s="6">
        <v>1.0615000000000001</v>
      </c>
      <c r="J87" s="3">
        <v>1.7310000000000001</v>
      </c>
      <c r="K87" s="60"/>
    </row>
    <row r="88" spans="2:11">
      <c r="B88" s="14">
        <v>13</v>
      </c>
      <c r="C88" s="2">
        <v>0.92344000000000004</v>
      </c>
      <c r="D88" s="3">
        <v>0.78498999999999997</v>
      </c>
      <c r="E88" s="6">
        <v>8.7130783305741915E-4</v>
      </c>
      <c r="F88" s="12">
        <v>2.9463759575721865E-2</v>
      </c>
      <c r="G88" s="2">
        <v>218.87</v>
      </c>
      <c r="H88" s="3">
        <v>406.63</v>
      </c>
      <c r="I88" s="6">
        <v>1.0665</v>
      </c>
      <c r="J88" s="3">
        <v>1.73</v>
      </c>
      <c r="K88" s="60"/>
    </row>
    <row r="89" spans="2:11">
      <c r="B89" s="10">
        <v>14</v>
      </c>
      <c r="C89" s="2">
        <v>0.95045000000000002</v>
      </c>
      <c r="D89" s="3">
        <v>0.80939000000000005</v>
      </c>
      <c r="E89" s="6">
        <v>8.7435516306723783E-4</v>
      </c>
      <c r="F89" s="12">
        <v>2.8550219836692741E-2</v>
      </c>
      <c r="G89" s="2">
        <v>220.35</v>
      </c>
      <c r="H89" s="3">
        <v>407.05</v>
      </c>
      <c r="I89" s="6">
        <v>1.0716000000000001</v>
      </c>
      <c r="J89" s="3">
        <v>1.7290000000000001</v>
      </c>
      <c r="K89" s="60"/>
    </row>
    <row r="90" spans="2:11">
      <c r="B90" s="14">
        <v>15</v>
      </c>
      <c r="C90" s="2">
        <v>0.97802999999999995</v>
      </c>
      <c r="D90" s="3">
        <v>0.83436999999999995</v>
      </c>
      <c r="E90" s="6">
        <v>8.7742388347810828E-4</v>
      </c>
      <c r="F90" s="12">
        <v>2.7680128435795939E-2</v>
      </c>
      <c r="G90" s="2">
        <v>221.84</v>
      </c>
      <c r="H90" s="3">
        <v>407.47</v>
      </c>
      <c r="I90" s="6">
        <v>1.0767</v>
      </c>
      <c r="J90" s="3">
        <v>1.728</v>
      </c>
      <c r="K90" s="60"/>
    </row>
    <row r="91" spans="2:11">
      <c r="B91" s="10">
        <v>16</v>
      </c>
      <c r="C91" s="2">
        <v>1.0062</v>
      </c>
      <c r="D91" s="3">
        <v>0.85992000000000002</v>
      </c>
      <c r="E91" s="6">
        <v>8.8059175766114835E-4</v>
      </c>
      <c r="F91" s="12">
        <v>2.6839873315797947E-2</v>
      </c>
      <c r="G91" s="2">
        <v>223.33</v>
      </c>
      <c r="H91" s="3">
        <v>407.88</v>
      </c>
      <c r="I91" s="6">
        <v>1.0818000000000001</v>
      </c>
      <c r="J91" s="3">
        <v>1.7270000000000001</v>
      </c>
      <c r="K91" s="60"/>
    </row>
    <row r="92" spans="2:11">
      <c r="B92" s="14">
        <v>17</v>
      </c>
      <c r="C92" s="2">
        <v>1.0349999999999999</v>
      </c>
      <c r="D92" s="3">
        <v>0.88605999999999996</v>
      </c>
      <c r="E92" s="6">
        <v>8.8386070355311994E-4</v>
      </c>
      <c r="F92" s="12">
        <v>2.6028787839350323E-2</v>
      </c>
      <c r="G92" s="2">
        <v>224.83</v>
      </c>
      <c r="H92" s="3">
        <v>408.28</v>
      </c>
      <c r="I92" s="6">
        <v>1.0869</v>
      </c>
      <c r="J92" s="3">
        <v>1.726</v>
      </c>
      <c r="K92" s="60"/>
    </row>
    <row r="93" spans="2:11">
      <c r="B93" s="10">
        <v>18</v>
      </c>
      <c r="C93" s="2">
        <v>1.0644</v>
      </c>
      <c r="D93" s="3">
        <v>0.91279999999999994</v>
      </c>
      <c r="E93" s="6">
        <v>8.8707531269404771E-4</v>
      </c>
      <c r="F93" s="12">
        <v>2.5245512610133549E-2</v>
      </c>
      <c r="G93" s="2">
        <v>226.33</v>
      </c>
      <c r="H93" s="3">
        <v>408.67</v>
      </c>
      <c r="I93" s="6">
        <v>1.0920000000000001</v>
      </c>
      <c r="J93" s="3">
        <v>1.7250000000000001</v>
      </c>
      <c r="K93" s="60"/>
    </row>
    <row r="94" spans="2:11">
      <c r="B94" s="14">
        <v>19</v>
      </c>
      <c r="C94" s="2">
        <v>1.0944</v>
      </c>
      <c r="D94" s="3">
        <v>0.94013999999999998</v>
      </c>
      <c r="E94" s="6">
        <v>8.9039266316445558E-4</v>
      </c>
      <c r="F94" s="12">
        <v>2.4489396091492383E-2</v>
      </c>
      <c r="G94" s="2">
        <v>227.84</v>
      </c>
      <c r="H94" s="3">
        <v>409.06</v>
      </c>
      <c r="I94" s="6">
        <v>1.9710000000000001</v>
      </c>
      <c r="J94" s="3">
        <v>1.724</v>
      </c>
      <c r="K94" s="60"/>
    </row>
    <row r="95" spans="2:11">
      <c r="B95" s="10">
        <v>20</v>
      </c>
      <c r="C95" s="2">
        <v>1.125</v>
      </c>
      <c r="D95" s="3">
        <v>0.96809999999999996</v>
      </c>
      <c r="E95" s="6">
        <v>8.937349182232549E-4</v>
      </c>
      <c r="F95" s="12">
        <v>2.3758048038773134E-2</v>
      </c>
      <c r="G95" s="2">
        <v>229.35</v>
      </c>
      <c r="H95" s="3">
        <v>409.45</v>
      </c>
      <c r="I95" s="6">
        <v>1.1021000000000001</v>
      </c>
      <c r="J95" s="3">
        <v>1.7230000000000001</v>
      </c>
      <c r="K95" s="60"/>
    </row>
    <row r="96" spans="2:11">
      <c r="B96" s="14">
        <v>21</v>
      </c>
      <c r="C96" s="2">
        <v>1.1561999999999999</v>
      </c>
      <c r="D96" s="3">
        <v>0.99668999999999996</v>
      </c>
      <c r="E96" s="6">
        <v>8.971828458639872E-4</v>
      </c>
      <c r="F96" s="12">
        <v>2.3051034991471119E-2</v>
      </c>
      <c r="G96" s="2">
        <v>230.87</v>
      </c>
      <c r="H96" s="3">
        <v>409.82</v>
      </c>
      <c r="I96" s="6">
        <v>1.1072</v>
      </c>
      <c r="J96" s="3">
        <v>1.7221</v>
      </c>
      <c r="K96" s="60"/>
    </row>
    <row r="97" spans="2:11">
      <c r="B97" s="10">
        <v>22</v>
      </c>
      <c r="C97" s="2">
        <v>1.1880999999999999</v>
      </c>
      <c r="D97" s="3">
        <v>1.0259</v>
      </c>
      <c r="E97" s="6">
        <v>9.0065747996037105E-4</v>
      </c>
      <c r="F97" s="12">
        <v>2.2367861856085178E-2</v>
      </c>
      <c r="G97" s="2">
        <v>232.4</v>
      </c>
      <c r="H97" s="3">
        <v>410.19</v>
      </c>
      <c r="I97" s="6">
        <v>1.1123000000000001</v>
      </c>
      <c r="J97" s="3">
        <v>1.7211000000000001</v>
      </c>
      <c r="K97" s="60"/>
    </row>
    <row r="98" spans="2:11">
      <c r="B98" s="14">
        <v>23</v>
      </c>
      <c r="C98" s="2">
        <v>1.2205999999999999</v>
      </c>
      <c r="D98" s="3">
        <v>1.0558000000000001</v>
      </c>
      <c r="E98" s="6">
        <v>9.0415913200723324E-4</v>
      </c>
      <c r="F98" s="12">
        <v>2.1707041764348355E-2</v>
      </c>
      <c r="G98" s="2">
        <v>233.93</v>
      </c>
      <c r="H98" s="3">
        <v>410.56</v>
      </c>
      <c r="I98" s="6">
        <v>1.1173999999999999</v>
      </c>
      <c r="J98" s="3">
        <v>1.7201</v>
      </c>
      <c r="K98" s="60"/>
    </row>
    <row r="99" spans="2:11">
      <c r="B99" s="10">
        <v>24</v>
      </c>
      <c r="C99" s="2">
        <v>1.2538</v>
      </c>
      <c r="D99" s="3">
        <v>1.0869</v>
      </c>
      <c r="E99" s="6">
        <v>9.0777051561365292E-4</v>
      </c>
      <c r="F99" s="12">
        <v>2.1068155482987464E-2</v>
      </c>
      <c r="G99" s="2">
        <v>235.47</v>
      </c>
      <c r="H99" s="3">
        <v>410.91</v>
      </c>
      <c r="I99" s="6">
        <v>121225</v>
      </c>
      <c r="J99" s="3">
        <v>1.7191000000000001</v>
      </c>
      <c r="K99" s="60"/>
    </row>
    <row r="100" spans="2:11">
      <c r="B100" s="14">
        <v>25</v>
      </c>
      <c r="C100" s="2">
        <v>1.2876000000000001</v>
      </c>
      <c r="D100" s="3">
        <v>1.1174999999999999</v>
      </c>
      <c r="E100" s="6">
        <v>9.1141086401749902E-4</v>
      </c>
      <c r="F100" s="12">
        <v>5.2910052910052914E-2</v>
      </c>
      <c r="G100" s="2">
        <v>237.01</v>
      </c>
      <c r="H100" s="3">
        <v>411.26</v>
      </c>
      <c r="I100" s="6">
        <v>1.1274999999999999</v>
      </c>
      <c r="J100" s="3">
        <v>1.718</v>
      </c>
      <c r="K100" s="60"/>
    </row>
    <row r="101" spans="2:11">
      <c r="B101" s="10">
        <v>26</v>
      </c>
      <c r="C101" s="2">
        <v>1.3221000000000001</v>
      </c>
      <c r="D101" s="3">
        <v>1.1493</v>
      </c>
      <c r="E101" s="6">
        <v>9.1516427198682162E-4</v>
      </c>
      <c r="F101" s="12">
        <v>1.9851116625310174E-2</v>
      </c>
      <c r="G101" s="2">
        <v>238.56</v>
      </c>
      <c r="H101" s="3">
        <v>411.6</v>
      </c>
      <c r="I101" s="6">
        <v>1.1326000000000001</v>
      </c>
      <c r="J101" s="3">
        <v>1.7170000000000001</v>
      </c>
      <c r="K101" s="60"/>
    </row>
    <row r="102" spans="2:11">
      <c r="B102" s="14">
        <v>27</v>
      </c>
      <c r="C102" s="2">
        <v>1.3573</v>
      </c>
      <c r="D102" s="3">
        <v>1.1819</v>
      </c>
      <c r="E102" s="6">
        <v>9.1894872266127549E-4</v>
      </c>
      <c r="F102" s="12">
        <v>1.9271907340669504E-2</v>
      </c>
      <c r="G102" s="2">
        <v>240.11</v>
      </c>
      <c r="H102" s="3">
        <v>411.93</v>
      </c>
      <c r="I102" s="6">
        <v>1.1376999999999999</v>
      </c>
      <c r="J102" s="3">
        <v>1.716</v>
      </c>
      <c r="K102" s="60"/>
    </row>
    <row r="103" spans="2:11">
      <c r="B103" s="10">
        <v>28</v>
      </c>
      <c r="C103" s="2">
        <v>1.3932</v>
      </c>
      <c r="D103" s="3">
        <v>1.2151000000000001</v>
      </c>
      <c r="E103" s="6">
        <v>9.227646027498385E-4</v>
      </c>
      <c r="F103" s="12">
        <v>1.87111743132999E-2</v>
      </c>
      <c r="G103" s="2">
        <v>241.68</v>
      </c>
      <c r="H103" s="3">
        <v>412.25</v>
      </c>
      <c r="I103" s="6">
        <v>1.1428</v>
      </c>
      <c r="J103" s="3">
        <v>1.7150000000000001</v>
      </c>
      <c r="K103" s="60"/>
    </row>
    <row r="104" spans="2:11">
      <c r="B104" s="14">
        <v>29</v>
      </c>
      <c r="C104" s="2">
        <v>1.4298</v>
      </c>
      <c r="D104" s="3">
        <v>1.2491000000000001</v>
      </c>
      <c r="E104" s="6">
        <v>9.2669817440459645E-4</v>
      </c>
      <c r="F104" s="12">
        <v>1.8167614410551751E-2</v>
      </c>
      <c r="G104" s="2">
        <v>243.25</v>
      </c>
      <c r="H104" s="3">
        <v>412.57</v>
      </c>
      <c r="I104" s="6">
        <v>1.1478999999999999</v>
      </c>
      <c r="J104" s="3">
        <v>1.714</v>
      </c>
      <c r="K104" s="60"/>
    </row>
    <row r="105" spans="2:11">
      <c r="B105" s="10">
        <v>30</v>
      </c>
      <c r="C105" s="2">
        <v>1.4670000000000001</v>
      </c>
      <c r="D105" s="3">
        <v>1.2837000000000001</v>
      </c>
      <c r="E105" s="6">
        <v>9.3075204765450477E-4</v>
      </c>
      <c r="F105" s="12">
        <v>1.7641351327511687E-2</v>
      </c>
      <c r="G105" s="2">
        <v>244.82</v>
      </c>
      <c r="H105" s="3">
        <v>412.88</v>
      </c>
      <c r="I105" s="6">
        <v>1.153</v>
      </c>
      <c r="J105" s="3">
        <v>1.7129000000000001</v>
      </c>
      <c r="K105" s="60"/>
    </row>
    <row r="106" spans="2:11">
      <c r="B106" s="14">
        <v>31</v>
      </c>
      <c r="C106" s="2">
        <v>1.5049999999999999</v>
      </c>
      <c r="D106" s="3">
        <v>1.3190999999999999</v>
      </c>
      <c r="E106" s="6">
        <v>9.3484154435823129E-4</v>
      </c>
      <c r="F106" s="12">
        <v>1.7131501404783114E-2</v>
      </c>
      <c r="G106" s="2">
        <v>246.4</v>
      </c>
      <c r="H106" s="3">
        <v>413.17</v>
      </c>
      <c r="I106" s="6">
        <v>1.1580999999999999</v>
      </c>
      <c r="J106" s="3">
        <v>1.7119</v>
      </c>
      <c r="K106" s="60"/>
    </row>
    <row r="107" spans="2:11">
      <c r="B107" s="10">
        <v>32</v>
      </c>
      <c r="C107" s="2">
        <v>1.5437000000000001</v>
      </c>
      <c r="D107" s="3">
        <v>1.3552</v>
      </c>
      <c r="E107" s="6">
        <v>9.3896713615023472E-4</v>
      </c>
      <c r="F107" s="12">
        <v>1.6637274149003428E-2</v>
      </c>
      <c r="G107" s="2">
        <v>247.99</v>
      </c>
      <c r="H107" s="3">
        <v>413.46</v>
      </c>
      <c r="I107" s="6">
        <v>1.1632</v>
      </c>
      <c r="J107" s="3">
        <v>1.7108000000000001</v>
      </c>
      <c r="K107" s="60"/>
    </row>
    <row r="108" spans="2:11">
      <c r="B108" s="14">
        <v>33</v>
      </c>
      <c r="C108" s="2">
        <v>1.5831</v>
      </c>
      <c r="D108" s="3">
        <v>1.3920999999999999</v>
      </c>
      <c r="E108" s="6">
        <v>9.4321826070552727E-4</v>
      </c>
      <c r="F108" s="12">
        <v>1.6158221302998967E-2</v>
      </c>
      <c r="G108" s="2">
        <v>249.59</v>
      </c>
      <c r="H108" s="3">
        <v>413.74</v>
      </c>
      <c r="I108" s="6">
        <v>1.1682999999999999</v>
      </c>
      <c r="J108" s="3">
        <v>1.7098</v>
      </c>
      <c r="K108" s="60"/>
    </row>
    <row r="109" spans="2:11">
      <c r="B109" s="10">
        <v>34</v>
      </c>
      <c r="C109" s="2">
        <v>1.6233</v>
      </c>
      <c r="D109" s="3">
        <v>1.4297</v>
      </c>
      <c r="E109" s="6">
        <v>9.475080538184574E-4</v>
      </c>
      <c r="F109" s="12">
        <v>1.5693413474364811E-2</v>
      </c>
      <c r="G109" s="2">
        <v>251.2</v>
      </c>
      <c r="H109" s="3">
        <v>414.01</v>
      </c>
      <c r="I109" s="6">
        <v>1.1734</v>
      </c>
      <c r="J109" s="3">
        <v>1.7087000000000001</v>
      </c>
      <c r="K109" s="60"/>
    </row>
    <row r="110" spans="2:11">
      <c r="B110" s="14">
        <v>35</v>
      </c>
      <c r="C110" s="2">
        <v>1.6641999999999999</v>
      </c>
      <c r="D110" s="3">
        <v>1.4681</v>
      </c>
      <c r="E110" s="6">
        <v>9.519276534983341E-4</v>
      </c>
      <c r="F110" s="12">
        <v>1.5242740644767928E-2</v>
      </c>
      <c r="G110" s="2">
        <v>252.81</v>
      </c>
      <c r="H110" s="3">
        <v>414.27</v>
      </c>
      <c r="I110" s="6">
        <v>1.1785000000000001</v>
      </c>
      <c r="J110" s="3">
        <v>1.7076</v>
      </c>
    </row>
    <row r="111" spans="2:11">
      <c r="B111" s="10">
        <v>36</v>
      </c>
      <c r="C111" s="2">
        <v>1.7058</v>
      </c>
      <c r="D111" s="3">
        <v>1.5073000000000001</v>
      </c>
      <c r="E111" s="6">
        <v>9.5648015303682454E-4</v>
      </c>
      <c r="F111" s="12">
        <v>1.4805602439963282E-2</v>
      </c>
      <c r="G111" s="2">
        <v>254.43</v>
      </c>
      <c r="H111" s="3">
        <v>414.52</v>
      </c>
      <c r="I111" s="6">
        <v>1.1836</v>
      </c>
      <c r="J111" s="3">
        <v>1.7064999999999999</v>
      </c>
      <c r="K111" s="60"/>
    </row>
    <row r="112" spans="2:11">
      <c r="B112" s="14">
        <v>37</v>
      </c>
      <c r="C112" s="2">
        <v>1.7482</v>
      </c>
      <c r="D112" s="3">
        <v>1.5471999999999999</v>
      </c>
      <c r="E112" s="6">
        <v>9.6107640557424319E-4</v>
      </c>
      <c r="F112" s="12">
        <v>1.4381246854102251E-2</v>
      </c>
      <c r="G112" s="2">
        <v>256.06</v>
      </c>
      <c r="H112" s="3">
        <v>414.76</v>
      </c>
      <c r="I112" s="6">
        <v>1.1887000000000001</v>
      </c>
      <c r="J112" s="3">
        <v>1.7054</v>
      </c>
    </row>
    <row r="113" spans="2:11">
      <c r="B113" s="10">
        <v>38</v>
      </c>
      <c r="C113" s="2">
        <v>1.7914000000000001</v>
      </c>
      <c r="D113" s="3">
        <v>1.5880000000000001</v>
      </c>
      <c r="E113" s="6">
        <v>9.6571704490584255E-4</v>
      </c>
      <c r="F113" s="12">
        <v>1.3969406998672907E-2</v>
      </c>
      <c r="G113" s="2">
        <v>257.7</v>
      </c>
      <c r="H113" s="3">
        <v>414.98</v>
      </c>
      <c r="I113" s="6">
        <v>1.1939</v>
      </c>
      <c r="J113" s="3">
        <v>1.7042999999999999</v>
      </c>
      <c r="K113" s="60"/>
    </row>
    <row r="114" spans="2:11">
      <c r="B114" s="14">
        <v>39</v>
      </c>
      <c r="C114" s="2">
        <v>1.8353999999999999</v>
      </c>
      <c r="D114" s="3">
        <v>1.6295999999999999</v>
      </c>
      <c r="E114" s="6">
        <v>9.7059108997379407E-4</v>
      </c>
      <c r="F114" s="12">
        <v>1.3569625749721823E-2</v>
      </c>
      <c r="G114" s="2">
        <v>259.33999999999997</v>
      </c>
      <c r="H114" s="3">
        <v>415.2</v>
      </c>
      <c r="I114" s="6">
        <v>1.1990000000000001</v>
      </c>
      <c r="J114" s="3">
        <v>1.7031000000000001</v>
      </c>
      <c r="K114" s="60"/>
    </row>
    <row r="115" spans="2:11">
      <c r="B115" s="10">
        <v>40</v>
      </c>
      <c r="C115" s="2">
        <v>1.8801000000000001</v>
      </c>
      <c r="D115" s="3">
        <v>1.6719999999999999</v>
      </c>
      <c r="E115" s="6">
        <v>9.7551458394303002E-4</v>
      </c>
      <c r="F115" s="12">
        <v>1.3181135159359925E-2</v>
      </c>
      <c r="G115" s="2">
        <v>261</v>
      </c>
      <c r="H115" s="3">
        <v>415.4</v>
      </c>
      <c r="I115" s="6">
        <v>1.2041999999999999</v>
      </c>
      <c r="J115" s="3">
        <v>1.702</v>
      </c>
      <c r="K115" s="60"/>
    </row>
    <row r="116" spans="2:11">
      <c r="B116" s="14">
        <v>41</v>
      </c>
      <c r="C116" s="2">
        <v>1.9257</v>
      </c>
      <c r="D116" s="3">
        <v>1.7153</v>
      </c>
      <c r="E116" s="6">
        <v>9.8048828316501624E-4</v>
      </c>
      <c r="F116" s="12">
        <v>1.2803933368330751E-2</v>
      </c>
      <c r="G116" s="2">
        <v>262.66000000000003</v>
      </c>
      <c r="H116" s="3">
        <v>415.6</v>
      </c>
      <c r="I116" s="6">
        <v>1.2093</v>
      </c>
      <c r="J116" s="3">
        <v>1.7008000000000001</v>
      </c>
      <c r="K116" s="60"/>
    </row>
    <row r="117" spans="2:11">
      <c r="B117" s="10">
        <v>42</v>
      </c>
      <c r="C117" s="2">
        <v>1.972</v>
      </c>
      <c r="D117" s="3">
        <v>1.7594000000000001</v>
      </c>
      <c r="E117" s="6">
        <v>9.8570724494825043E-4</v>
      </c>
      <c r="F117" s="12">
        <v>1.2437346865166721E-2</v>
      </c>
      <c r="G117" s="2">
        <v>264.33999999999997</v>
      </c>
      <c r="H117" s="3">
        <v>415.77</v>
      </c>
      <c r="I117" s="6">
        <v>1.2144999999999999</v>
      </c>
      <c r="J117" s="3">
        <v>1.6996</v>
      </c>
      <c r="K117" s="60"/>
    </row>
    <row r="118" spans="2:11">
      <c r="B118" s="14">
        <v>43</v>
      </c>
      <c r="C118" s="2">
        <v>2.0192000000000001</v>
      </c>
      <c r="D118" s="3">
        <v>1.8044</v>
      </c>
      <c r="E118" s="6">
        <v>9.9098206322465561E-4</v>
      </c>
      <c r="F118" s="12">
        <v>1.2081088264430859E-2</v>
      </c>
      <c r="G118" s="2">
        <v>266.02</v>
      </c>
      <c r="H118" s="3">
        <v>415.94</v>
      </c>
      <c r="I118" s="6">
        <v>1.2197</v>
      </c>
      <c r="J118" s="3">
        <v>1.6982999999999999</v>
      </c>
      <c r="K118" s="60"/>
    </row>
    <row r="119" spans="2:11">
      <c r="B119" s="10">
        <v>44</v>
      </c>
      <c r="C119" s="2">
        <v>2.0672000000000001</v>
      </c>
      <c r="D119" s="3">
        <v>1.8503000000000001</v>
      </c>
      <c r="E119" s="6">
        <v>9.9641291351135913E-4</v>
      </c>
      <c r="F119" s="12">
        <v>1.1734747761596864E-2</v>
      </c>
      <c r="G119" s="2">
        <v>267.72000000000003</v>
      </c>
      <c r="H119" s="3">
        <v>416.09</v>
      </c>
      <c r="I119" s="6">
        <v>1.2249000000000001</v>
      </c>
      <c r="J119" s="3">
        <v>1.6971000000000001</v>
      </c>
      <c r="K119" s="60"/>
    </row>
    <row r="120" spans="2:11">
      <c r="B120" s="14">
        <v>45</v>
      </c>
      <c r="C120" s="2">
        <v>2.1160000000000001</v>
      </c>
      <c r="D120" s="3">
        <v>1.897</v>
      </c>
      <c r="E120" s="6">
        <v>1.0019236934915036E-3</v>
      </c>
      <c r="F120" s="12">
        <v>1.1397959765202029E-2</v>
      </c>
      <c r="G120" s="2">
        <v>269.42</v>
      </c>
      <c r="H120" s="3">
        <v>416.23</v>
      </c>
      <c r="I120" s="6">
        <v>1.2301</v>
      </c>
      <c r="J120" s="3">
        <v>1.6958</v>
      </c>
      <c r="K120" s="60"/>
    </row>
    <row r="121" spans="2:11">
      <c r="B121" s="10">
        <v>46</v>
      </c>
      <c r="C121" s="2">
        <v>2.1656</v>
      </c>
      <c r="D121" s="3">
        <v>1.9447000000000001</v>
      </c>
      <c r="E121" s="6">
        <v>1.007627742006993E-3</v>
      </c>
      <c r="F121" s="12">
        <v>1.1070274099986717E-2</v>
      </c>
      <c r="G121" s="2">
        <v>271.14</v>
      </c>
      <c r="H121" s="3">
        <v>416.35</v>
      </c>
      <c r="I121" s="6">
        <v>1.2354000000000001</v>
      </c>
      <c r="J121" s="3">
        <v>1.6944999999999999</v>
      </c>
      <c r="K121" s="60"/>
    </row>
    <row r="122" spans="2:11">
      <c r="B122" s="14">
        <v>47</v>
      </c>
      <c r="C122" s="2">
        <v>2.2161</v>
      </c>
      <c r="D122" s="3">
        <v>1.9933000000000001</v>
      </c>
      <c r="E122" s="6">
        <v>1.0134895458553345E-3</v>
      </c>
      <c r="F122" s="12">
        <v>1.0751416499123759E-2</v>
      </c>
      <c r="G122" s="2">
        <v>272.87</v>
      </c>
      <c r="H122" s="3">
        <v>416.46</v>
      </c>
      <c r="I122" s="6">
        <v>1.2405999999999999</v>
      </c>
      <c r="J122" s="3">
        <v>1.6932</v>
      </c>
      <c r="K122" s="60"/>
    </row>
    <row r="123" spans="2:11">
      <c r="B123" s="10">
        <v>48</v>
      </c>
      <c r="C123" s="2">
        <v>2.2675000000000001</v>
      </c>
      <c r="D123" s="3">
        <v>2.0428000000000002</v>
      </c>
      <c r="E123" s="6">
        <v>1.0195134881634484E-3</v>
      </c>
      <c r="F123" s="12">
        <v>1.0441138084051161E-2</v>
      </c>
      <c r="G123" s="2">
        <v>274.61</v>
      </c>
      <c r="H123" s="3">
        <v>416.55</v>
      </c>
      <c r="I123" s="6">
        <v>1.2459</v>
      </c>
      <c r="J123" s="3">
        <v>1.6918</v>
      </c>
      <c r="K123" s="60"/>
    </row>
    <row r="124" spans="2:11">
      <c r="B124" s="14">
        <v>49</v>
      </c>
      <c r="C124" s="2">
        <v>2.3197000000000001</v>
      </c>
      <c r="D124" s="3">
        <v>2.0933000000000002</v>
      </c>
      <c r="E124" s="6">
        <v>1.0257041458961577E-3</v>
      </c>
      <c r="F124" s="12">
        <v>1.0139005769094283E-2</v>
      </c>
      <c r="G124" s="2">
        <v>276.36</v>
      </c>
      <c r="H124" s="3">
        <v>416.62</v>
      </c>
      <c r="I124" s="6">
        <v>1.2512000000000001</v>
      </c>
      <c r="J124" s="3">
        <v>1.6904999999999999</v>
      </c>
      <c r="K124" s="60"/>
    </row>
    <row r="125" spans="2:11">
      <c r="B125" s="10">
        <v>50</v>
      </c>
      <c r="C125" s="2">
        <v>2.3727999999999998</v>
      </c>
      <c r="D125" s="3">
        <v>2.1448</v>
      </c>
      <c r="E125" s="6">
        <v>1.0320876035957932E-3</v>
      </c>
      <c r="F125" s="12">
        <v>9.8444575703878715E-3</v>
      </c>
      <c r="G125" s="2">
        <v>278.13</v>
      </c>
      <c r="H125" s="3">
        <v>416.68</v>
      </c>
      <c r="I125" s="6">
        <v>1.2565</v>
      </c>
      <c r="J125" s="3">
        <v>1.6890000000000001</v>
      </c>
      <c r="K125" s="60"/>
    </row>
    <row r="126" spans="2:11">
      <c r="B126" s="14">
        <v>51</v>
      </c>
      <c r="C126" s="2">
        <v>2.4268000000000001</v>
      </c>
      <c r="D126" s="3">
        <v>2.1972</v>
      </c>
      <c r="E126" s="6">
        <v>1.0386696718842506E-3</v>
      </c>
      <c r="F126" s="12">
        <v>9.5584018352131515E-3</v>
      </c>
      <c r="G126" s="2">
        <v>279.91000000000003</v>
      </c>
      <c r="H126" s="3">
        <v>416.71</v>
      </c>
      <c r="I126" s="6">
        <v>1.2618</v>
      </c>
      <c r="J126" s="3">
        <v>1.6876</v>
      </c>
      <c r="K126" s="60"/>
    </row>
    <row r="127" spans="2:11">
      <c r="B127" s="10">
        <v>52</v>
      </c>
      <c r="C127" s="2">
        <v>2.4817</v>
      </c>
      <c r="D127" s="3">
        <v>2.2507000000000001</v>
      </c>
      <c r="E127" s="6">
        <v>1.0454455166069021E-3</v>
      </c>
      <c r="F127" s="12">
        <v>9.2790201354736937E-3</v>
      </c>
      <c r="G127" s="2">
        <v>181.7</v>
      </c>
      <c r="H127" s="3">
        <v>416.73</v>
      </c>
      <c r="I127" s="6">
        <v>1.2670999999999999</v>
      </c>
      <c r="J127" s="3">
        <v>1.6860999999999999</v>
      </c>
      <c r="K127" s="60"/>
    </row>
    <row r="128" spans="2:11">
      <c r="B128" s="14">
        <v>53</v>
      </c>
      <c r="C128" s="2">
        <v>2.5375000000000001</v>
      </c>
      <c r="D128" s="3">
        <v>2.3050999999999999</v>
      </c>
      <c r="E128" s="6">
        <v>1.0524875543346699E-3</v>
      </c>
      <c r="F128" s="12">
        <v>9.0065747996037112E-3</v>
      </c>
      <c r="G128" s="2">
        <v>283.51</v>
      </c>
      <c r="H128" s="3">
        <v>416.73</v>
      </c>
      <c r="I128" s="6">
        <v>1.2725</v>
      </c>
      <c r="J128" s="3">
        <v>1.6846000000000001</v>
      </c>
      <c r="K128" s="60"/>
    </row>
    <row r="129" spans="2:11">
      <c r="B129" s="10">
        <v>54</v>
      </c>
      <c r="C129" s="2">
        <v>2.5941999999999998</v>
      </c>
      <c r="D129" s="3">
        <v>2.3605999999999998</v>
      </c>
      <c r="E129" s="6">
        <v>1.0596924772431041E-3</v>
      </c>
      <c r="F129" s="12">
        <v>8.7404947120006994E-3</v>
      </c>
      <c r="G129" s="2">
        <v>285.33999999999997</v>
      </c>
      <c r="H129" s="3">
        <v>416.7</v>
      </c>
      <c r="I129" s="6">
        <v>1.2779</v>
      </c>
      <c r="J129" s="3">
        <v>1.6830000000000001</v>
      </c>
      <c r="K129" s="60"/>
    </row>
    <row r="130" spans="2:11">
      <c r="B130" s="14">
        <v>55</v>
      </c>
      <c r="C130" s="2">
        <v>2.6518999999999999</v>
      </c>
      <c r="D130" s="3">
        <v>2.4171999999999998</v>
      </c>
      <c r="E130" s="6">
        <v>1.0671903013745412E-3</v>
      </c>
      <c r="F130" s="12">
        <v>8.481044864727335E-3</v>
      </c>
      <c r="G130" s="2">
        <v>287.18</v>
      </c>
      <c r="H130" s="3">
        <v>416.66</v>
      </c>
      <c r="I130" s="6">
        <v>1.2834000000000001</v>
      </c>
      <c r="J130" s="3">
        <v>1.6813</v>
      </c>
      <c r="K130" s="60"/>
    </row>
    <row r="131" spans="2:11">
      <c r="B131" s="10">
        <v>56</v>
      </c>
      <c r="C131" s="2">
        <v>2.7103999999999999</v>
      </c>
      <c r="D131" s="3">
        <v>2.4748000000000001</v>
      </c>
      <c r="E131" s="6">
        <v>1.0749567329914971E-3</v>
      </c>
      <c r="F131" s="12">
        <v>8.228420966016621E-3</v>
      </c>
      <c r="G131" s="2">
        <v>289.04000000000002</v>
      </c>
      <c r="H131" s="3">
        <v>416.59</v>
      </c>
      <c r="I131" s="6">
        <v>1.2887999999999999</v>
      </c>
      <c r="J131" s="3">
        <v>1.6797</v>
      </c>
      <c r="K131" s="60"/>
    </row>
    <row r="132" spans="2:11">
      <c r="B132" s="14">
        <v>57</v>
      </c>
      <c r="C132" s="2">
        <v>2.7698999999999998</v>
      </c>
      <c r="D132" s="3">
        <v>2.5335999999999999</v>
      </c>
      <c r="E132" s="6">
        <v>1.083012942004657E-3</v>
      </c>
      <c r="F132" s="12">
        <v>7.981482959533881E-3</v>
      </c>
      <c r="G132" s="2">
        <v>290.92</v>
      </c>
      <c r="H132" s="3">
        <v>416.49</v>
      </c>
      <c r="I132" s="6">
        <v>1.2943</v>
      </c>
      <c r="J132" s="3">
        <v>1.6778999999999999</v>
      </c>
      <c r="K132" s="60"/>
    </row>
    <row r="133" spans="2:11">
      <c r="B133" s="10">
        <v>58</v>
      </c>
      <c r="C133" s="2">
        <v>2.8304</v>
      </c>
      <c r="D133" s="3">
        <v>2.5933999999999999</v>
      </c>
      <c r="E133" s="6">
        <v>1.0913813613891103E-3</v>
      </c>
      <c r="F133" s="12">
        <v>7.7399380804953569E-3</v>
      </c>
      <c r="G133" s="2">
        <v>292.82</v>
      </c>
      <c r="H133" s="3">
        <v>416.73</v>
      </c>
      <c r="I133" s="6">
        <v>1.2999000000000001</v>
      </c>
      <c r="J133" s="3">
        <v>1.6760999999999999</v>
      </c>
      <c r="K133" s="60"/>
    </row>
    <row r="134" spans="2:11">
      <c r="B134" s="14">
        <v>59</v>
      </c>
      <c r="C134" s="2">
        <v>2.8917999999999999</v>
      </c>
      <c r="D134" s="3">
        <v>2.6543999999999999</v>
      </c>
      <c r="E134" s="6">
        <v>1.1000858066929221E-3</v>
      </c>
      <c r="F134" s="12">
        <v>7.5041272699984994E-3</v>
      </c>
      <c r="G134" s="2">
        <v>294.73</v>
      </c>
      <c r="H134" s="3">
        <v>416.22</v>
      </c>
      <c r="I134" s="6">
        <v>1.3055000000000001</v>
      </c>
      <c r="J134" s="3">
        <v>1.6742999999999999</v>
      </c>
      <c r="K134" s="60"/>
    </row>
    <row r="135" spans="2:11" ht="18.600000000000001" thickBot="1">
      <c r="B135" s="11">
        <v>60</v>
      </c>
      <c r="C135" s="4">
        <v>2.9542000000000002</v>
      </c>
      <c r="D135" s="5">
        <v>2.7164999999999999</v>
      </c>
      <c r="E135" s="7">
        <v>1.1091639122429511E-3</v>
      </c>
      <c r="F135" s="13">
        <v>7.2732562368172226E-3</v>
      </c>
      <c r="G135" s="4">
        <v>296.68</v>
      </c>
      <c r="H135" s="5">
        <v>416.04</v>
      </c>
      <c r="I135" s="7">
        <v>1.3110999999999999</v>
      </c>
      <c r="J135" s="5">
        <v>1.6724000000000001</v>
      </c>
      <c r="K135" s="60"/>
    </row>
    <row r="136" spans="2:11">
      <c r="B136" s="61"/>
      <c r="C136" s="61"/>
      <c r="D136" s="61"/>
      <c r="E136" s="61"/>
      <c r="F136" s="61"/>
      <c r="G136" s="61"/>
      <c r="H136" s="61"/>
      <c r="I136" s="25"/>
      <c r="J136" s="61"/>
    </row>
    <row r="137" spans="2:11">
      <c r="B137" s="61"/>
      <c r="C137" s="61"/>
      <c r="D137" s="61"/>
      <c r="E137" s="61"/>
      <c r="F137" s="61"/>
      <c r="G137" s="61"/>
      <c r="H137" s="61"/>
      <c r="I137" s="61"/>
      <c r="J137" s="61"/>
    </row>
    <row r="138" spans="2:11">
      <c r="B138" s="61"/>
      <c r="C138" s="61"/>
      <c r="D138" s="61"/>
      <c r="E138" s="61"/>
      <c r="F138" s="61"/>
      <c r="G138" s="61"/>
      <c r="H138" s="61"/>
      <c r="I138" s="61"/>
      <c r="J138" s="61"/>
    </row>
    <row r="139" spans="2:11">
      <c r="B139" s="61"/>
      <c r="C139" s="61"/>
      <c r="D139" s="61"/>
      <c r="E139" s="61"/>
      <c r="F139" s="61"/>
      <c r="G139" s="61"/>
      <c r="H139" s="61"/>
      <c r="I139" s="61"/>
      <c r="J139" s="61"/>
    </row>
    <row r="140" spans="2:11">
      <c r="B140" s="61"/>
      <c r="C140" s="61"/>
      <c r="D140" s="61"/>
      <c r="E140" s="61"/>
      <c r="F140" s="61"/>
      <c r="G140" s="61"/>
      <c r="H140" s="61"/>
      <c r="I140" s="61"/>
      <c r="J140" s="61"/>
    </row>
    <row r="141" spans="2:11">
      <c r="B141" s="61"/>
      <c r="C141" s="61"/>
      <c r="D141" s="61"/>
      <c r="E141" s="61"/>
      <c r="F141" s="61"/>
      <c r="G141" s="61"/>
      <c r="H141" s="61"/>
      <c r="I141" s="61"/>
      <c r="J141" s="61"/>
    </row>
    <row r="142" spans="2:11">
      <c r="B142" s="61"/>
      <c r="C142" s="61"/>
      <c r="D142" s="61"/>
      <c r="E142" s="61"/>
      <c r="F142" s="61"/>
      <c r="G142" s="61"/>
      <c r="H142" s="61"/>
      <c r="I142" s="61"/>
      <c r="J142" s="61"/>
    </row>
    <row r="143" spans="2:11">
      <c r="B143" s="61"/>
      <c r="C143" s="61"/>
      <c r="D143" s="61"/>
      <c r="E143" s="61"/>
      <c r="F143" s="61"/>
      <c r="G143" s="61"/>
      <c r="H143" s="61"/>
      <c r="I143" s="61"/>
      <c r="J143" s="61"/>
    </row>
    <row r="144" spans="2:11">
      <c r="B144" s="61"/>
      <c r="C144" s="61"/>
      <c r="D144" s="61"/>
      <c r="E144" s="61"/>
      <c r="F144" s="61"/>
      <c r="G144" s="61"/>
      <c r="H144" s="61"/>
      <c r="I144" s="61"/>
      <c r="J144" s="61"/>
    </row>
    <row r="145" spans="2:10">
      <c r="B145" s="61"/>
      <c r="C145" s="61"/>
      <c r="D145" s="61"/>
      <c r="E145" s="61"/>
      <c r="F145" s="61"/>
      <c r="G145" s="61"/>
      <c r="H145" s="61"/>
      <c r="I145" s="61"/>
      <c r="J145" s="61"/>
    </row>
  </sheetData>
  <mergeCells count="8">
    <mergeCell ref="I2:J2"/>
    <mergeCell ref="I3:J3"/>
    <mergeCell ref="C2:D2"/>
    <mergeCell ref="C3:D3"/>
    <mergeCell ref="E2:F2"/>
    <mergeCell ref="E3:F3"/>
    <mergeCell ref="G2:H2"/>
    <mergeCell ref="G3:H3"/>
  </mergeCells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CF2-5F18-4590-9D3E-484D31790D40}">
  <dimension ref="B1:J125"/>
  <sheetViews>
    <sheetView workbookViewId="0">
      <pane xSplit="2" ySplit="4" topLeftCell="C68" activePane="bottomRight" state="frozen"/>
      <selection pane="topRight" activeCell="C1" sqref="C1"/>
      <selection pane="bottomLeft" activeCell="A5" sqref="A5"/>
      <selection pane="bottomRight" activeCell="J4" sqref="J4"/>
    </sheetView>
  </sheetViews>
  <sheetFormatPr defaultRowHeight="18"/>
  <cols>
    <col min="5" max="5" width="10.3984375" customWidth="1"/>
  </cols>
  <sheetData>
    <row r="1" spans="2:10" ht="18.600000000000001" thickBot="1">
      <c r="C1" s="33" t="s">
        <v>141</v>
      </c>
    </row>
    <row r="2" spans="2:10">
      <c r="B2" s="8" t="s">
        <v>0</v>
      </c>
      <c r="C2" s="208" t="s">
        <v>2</v>
      </c>
      <c r="D2" s="214"/>
      <c r="E2" s="208" t="s">
        <v>14</v>
      </c>
      <c r="F2" s="214"/>
      <c r="G2" s="208" t="s">
        <v>6</v>
      </c>
      <c r="H2" s="214"/>
      <c r="I2" s="208" t="s">
        <v>8</v>
      </c>
      <c r="J2" s="214"/>
    </row>
    <row r="3" spans="2:10" ht="18.600000000000001" thickBot="1">
      <c r="B3" s="9" t="s">
        <v>196</v>
      </c>
      <c r="C3" s="210" t="s">
        <v>197</v>
      </c>
      <c r="D3" s="213"/>
      <c r="E3" s="210" t="s">
        <v>198</v>
      </c>
      <c r="F3" s="213"/>
      <c r="G3" s="210" t="s">
        <v>199</v>
      </c>
      <c r="H3" s="213"/>
      <c r="I3" s="210" t="s">
        <v>200</v>
      </c>
      <c r="J3" s="213"/>
    </row>
    <row r="4" spans="2:10" ht="18.600000000000001" thickBot="1">
      <c r="B4" s="34"/>
      <c r="C4" s="35" t="s">
        <v>3</v>
      </c>
      <c r="D4" s="36" t="s">
        <v>4</v>
      </c>
      <c r="E4" s="20" t="s">
        <v>3</v>
      </c>
      <c r="F4" s="111" t="s">
        <v>4</v>
      </c>
      <c r="G4" s="35" t="s">
        <v>3</v>
      </c>
      <c r="H4" s="36" t="s">
        <v>4</v>
      </c>
      <c r="I4" s="112" t="s">
        <v>3</v>
      </c>
      <c r="J4" s="36" t="s">
        <v>4</v>
      </c>
    </row>
    <row r="5" spans="2:10">
      <c r="B5" s="27">
        <v>-60</v>
      </c>
      <c r="C5" s="37">
        <v>9.3799999999999994E-2</v>
      </c>
      <c r="D5" s="38">
        <v>4.9599999999999998E-2</v>
      </c>
      <c r="E5" s="15">
        <v>7.3200000000000001E-4</v>
      </c>
      <c r="F5" s="38">
        <v>0.46660000000000001</v>
      </c>
      <c r="G5" s="37">
        <v>114.9</v>
      </c>
      <c r="H5" s="38">
        <v>386.4</v>
      </c>
      <c r="I5" s="37">
        <v>0.65200000000000002</v>
      </c>
      <c r="J5" s="38">
        <v>1.954</v>
      </c>
    </row>
    <row r="6" spans="2:10">
      <c r="B6" s="10">
        <v>-59</v>
      </c>
      <c r="C6" s="2">
        <v>9.8599999999999993E-2</v>
      </c>
      <c r="D6" s="3">
        <v>5.2600000000000001E-2</v>
      </c>
      <c r="E6" s="2">
        <v>7.3399999999999995E-4</v>
      </c>
      <c r="F6" s="3">
        <v>0.44169999999999998</v>
      </c>
      <c r="G6" s="2">
        <v>116.2</v>
      </c>
      <c r="H6" s="3">
        <v>387</v>
      </c>
      <c r="I6" s="2">
        <v>0.65800000000000003</v>
      </c>
      <c r="J6" s="3">
        <v>1.9510000000000001</v>
      </c>
    </row>
    <row r="7" spans="2:10">
      <c r="B7" s="10">
        <v>-58</v>
      </c>
      <c r="C7" s="2">
        <v>0.10349999999999999</v>
      </c>
      <c r="D7" s="3">
        <v>5.57E-2</v>
      </c>
      <c r="E7" s="2">
        <v>7.36E-4</v>
      </c>
      <c r="F7" s="3">
        <v>0.41839999999999999</v>
      </c>
      <c r="G7" s="2">
        <v>117.6</v>
      </c>
      <c r="H7" s="3">
        <v>387.6</v>
      </c>
      <c r="I7" s="2">
        <v>0.66400000000000003</v>
      </c>
      <c r="J7" s="3">
        <v>1.9470000000000001</v>
      </c>
    </row>
    <row r="8" spans="2:10">
      <c r="B8" s="10">
        <v>-57</v>
      </c>
      <c r="C8" s="2">
        <v>0.1087</v>
      </c>
      <c r="D8" s="3">
        <v>5.8999999999999997E-2</v>
      </c>
      <c r="E8" s="2">
        <v>7.3700000000000002E-4</v>
      </c>
      <c r="F8" s="3">
        <v>0.39660000000000001</v>
      </c>
      <c r="G8" s="2">
        <v>118.9</v>
      </c>
      <c r="H8" s="3">
        <v>388.2</v>
      </c>
      <c r="I8" s="2">
        <v>0.67</v>
      </c>
      <c r="J8" s="3">
        <v>1.944</v>
      </c>
    </row>
    <row r="9" spans="2:10">
      <c r="B9" s="10">
        <v>-56</v>
      </c>
      <c r="C9" s="2">
        <v>0.11409999999999999</v>
      </c>
      <c r="D9" s="3">
        <v>6.2399999999999997E-2</v>
      </c>
      <c r="E9" s="2">
        <v>7.3899999999999997E-4</v>
      </c>
      <c r="F9" s="3">
        <v>0.37609999999999999</v>
      </c>
      <c r="G9" s="2">
        <v>120.3</v>
      </c>
      <c r="H9" s="3">
        <v>388.8</v>
      </c>
      <c r="I9" s="2">
        <v>0.67700000000000005</v>
      </c>
      <c r="J9" s="3">
        <v>1.94</v>
      </c>
    </row>
    <row r="10" spans="2:10">
      <c r="B10" s="10">
        <v>-55</v>
      </c>
      <c r="C10" s="39">
        <v>0.12</v>
      </c>
      <c r="D10" s="3">
        <v>6.6000000000000003E-2</v>
      </c>
      <c r="E10" s="2">
        <v>7.4100000000000001E-4</v>
      </c>
      <c r="F10" s="3">
        <v>0.3569</v>
      </c>
      <c r="G10" s="2">
        <v>121.6</v>
      </c>
      <c r="H10" s="3">
        <v>389.3</v>
      </c>
      <c r="I10" s="2">
        <v>0.68300000000000005</v>
      </c>
      <c r="J10" s="3">
        <v>1.9370000000000001</v>
      </c>
    </row>
    <row r="11" spans="2:10">
      <c r="B11" s="10">
        <v>-54</v>
      </c>
      <c r="C11" s="2">
        <v>0.1255</v>
      </c>
      <c r="D11" s="3">
        <v>6.9800000000000001E-2</v>
      </c>
      <c r="E11" s="2">
        <v>7.4200000000000004E-4</v>
      </c>
      <c r="F11" s="3">
        <v>0.33889999999999998</v>
      </c>
      <c r="G11" s="2">
        <v>123</v>
      </c>
      <c r="H11" s="3">
        <v>389.9</v>
      </c>
      <c r="I11" s="2">
        <v>0.68899999999999995</v>
      </c>
      <c r="J11" s="3">
        <v>1.9339999999999999</v>
      </c>
    </row>
    <row r="12" spans="2:10">
      <c r="B12" s="10">
        <v>-53</v>
      </c>
      <c r="C12" s="2">
        <v>0.13159999999999999</v>
      </c>
      <c r="D12" s="3">
        <v>7.3700000000000002E-2</v>
      </c>
      <c r="E12" s="2">
        <v>7.4399999999999998E-4</v>
      </c>
      <c r="F12" s="3">
        <v>0.32190000000000002</v>
      </c>
      <c r="G12" s="2">
        <v>124.4</v>
      </c>
      <c r="H12" s="3">
        <v>390.5</v>
      </c>
      <c r="I12" s="2">
        <v>0.69499999999999995</v>
      </c>
      <c r="J12" s="3">
        <v>1.93</v>
      </c>
    </row>
    <row r="13" spans="2:10">
      <c r="B13" s="10">
        <v>-52</v>
      </c>
      <c r="C13" s="2">
        <v>0.13780000000000001</v>
      </c>
      <c r="D13" s="3">
        <v>7.7799999999999994E-2</v>
      </c>
      <c r="E13" s="2">
        <v>7.4600000000000003E-4</v>
      </c>
      <c r="F13" s="3">
        <v>0.30599999999999999</v>
      </c>
      <c r="G13" s="2">
        <v>125.7</v>
      </c>
      <c r="H13" s="3">
        <v>391.1</v>
      </c>
      <c r="I13" s="2">
        <v>0.70099999999999996</v>
      </c>
      <c r="J13" s="3">
        <v>1.927</v>
      </c>
    </row>
    <row r="14" spans="2:10">
      <c r="B14" s="10">
        <v>-51</v>
      </c>
      <c r="C14" s="2">
        <v>0.14430000000000001</v>
      </c>
      <c r="D14" s="3">
        <v>8.2100000000000006E-2</v>
      </c>
      <c r="E14" s="2">
        <v>7.4700000000000005E-4</v>
      </c>
      <c r="F14" s="3">
        <v>0.29099999999999998</v>
      </c>
      <c r="G14" s="2">
        <v>127.1</v>
      </c>
      <c r="H14" s="3">
        <v>391.6</v>
      </c>
      <c r="I14" s="2">
        <v>0.70799999999999996</v>
      </c>
      <c r="J14" s="3">
        <v>1.9239999999999999</v>
      </c>
    </row>
    <row r="15" spans="2:10">
      <c r="B15" s="10">
        <v>-50</v>
      </c>
      <c r="C15" s="2">
        <v>0.151</v>
      </c>
      <c r="D15" s="3">
        <v>8.6499999999999994E-2</v>
      </c>
      <c r="E15" s="2">
        <v>7.4899999999999999E-4</v>
      </c>
      <c r="F15" s="3">
        <v>0.27689999999999998</v>
      </c>
      <c r="G15" s="2">
        <v>128.5</v>
      </c>
      <c r="H15" s="3">
        <v>392.2</v>
      </c>
      <c r="I15" s="2">
        <v>0.71399999999999997</v>
      </c>
      <c r="J15" s="3">
        <v>1.921</v>
      </c>
    </row>
    <row r="16" spans="2:10">
      <c r="B16" s="10">
        <v>-49</v>
      </c>
      <c r="C16" s="2">
        <v>0.158</v>
      </c>
      <c r="D16" s="3">
        <v>9.1200000000000003E-2</v>
      </c>
      <c r="E16" s="2">
        <v>7.5100000000000004E-4</v>
      </c>
      <c r="F16" s="3">
        <v>0.2636</v>
      </c>
      <c r="G16" s="2">
        <v>129.80000000000001</v>
      </c>
      <c r="H16" s="3">
        <v>392.8</v>
      </c>
      <c r="I16" s="2">
        <v>0.72</v>
      </c>
      <c r="J16" s="3">
        <v>1.9179999999999999</v>
      </c>
    </row>
    <row r="17" spans="2:10">
      <c r="B17" s="10">
        <v>-48</v>
      </c>
      <c r="C17" s="2">
        <v>0.16520000000000001</v>
      </c>
      <c r="D17" s="3">
        <v>9.6100000000000005E-2</v>
      </c>
      <c r="E17" s="2">
        <v>7.5299999999999998E-4</v>
      </c>
      <c r="F17" s="3">
        <v>0.251</v>
      </c>
      <c r="G17" s="2">
        <v>131.19999999999999</v>
      </c>
      <c r="H17" s="3">
        <v>393.4</v>
      </c>
      <c r="I17" s="2">
        <v>0.72599999999999998</v>
      </c>
      <c r="J17" s="3">
        <v>1.915</v>
      </c>
    </row>
    <row r="18" spans="2:10">
      <c r="B18" s="10">
        <v>-47</v>
      </c>
      <c r="C18" s="2">
        <v>0.17269999999999999</v>
      </c>
      <c r="D18" s="3">
        <v>0.1011</v>
      </c>
      <c r="E18" s="2">
        <v>7.54E-4</v>
      </c>
      <c r="F18" s="3">
        <v>0.2392</v>
      </c>
      <c r="G18" s="2">
        <v>132.6</v>
      </c>
      <c r="H18" s="3">
        <v>393.9</v>
      </c>
      <c r="I18" s="2">
        <v>0.73199999999999998</v>
      </c>
      <c r="J18" s="3">
        <v>1.9119999999999999</v>
      </c>
    </row>
    <row r="19" spans="2:10">
      <c r="B19" s="10">
        <v>-46</v>
      </c>
      <c r="C19" s="2">
        <v>0.1804</v>
      </c>
      <c r="D19" s="3">
        <v>0.10639999999999999</v>
      </c>
      <c r="E19" s="2">
        <v>7.5600000000000005E-4</v>
      </c>
      <c r="F19" s="3">
        <v>0.2281</v>
      </c>
      <c r="G19" s="2">
        <v>133.9</v>
      </c>
      <c r="H19" s="3">
        <v>394.5</v>
      </c>
      <c r="I19" s="2">
        <v>0.71799999999999997</v>
      </c>
      <c r="J19" s="3">
        <v>1.909</v>
      </c>
    </row>
    <row r="20" spans="2:10">
      <c r="B20" s="10">
        <v>-45</v>
      </c>
      <c r="C20" s="2">
        <v>0.18840000000000001</v>
      </c>
      <c r="D20" s="3">
        <v>0.1118</v>
      </c>
      <c r="E20" s="2">
        <v>7.5799999999999999E-4</v>
      </c>
      <c r="F20" s="3">
        <v>0.21759999999999999</v>
      </c>
      <c r="G20" s="2">
        <v>135.30000000000001</v>
      </c>
      <c r="H20" s="3">
        <v>395</v>
      </c>
      <c r="I20" s="2">
        <v>0.74399999999999999</v>
      </c>
      <c r="J20" s="3">
        <v>1.9059999999999999</v>
      </c>
    </row>
    <row r="21" spans="2:10">
      <c r="B21" s="10">
        <v>-44</v>
      </c>
      <c r="C21" s="2">
        <v>0.19670000000000001</v>
      </c>
      <c r="D21" s="3">
        <v>0.11749999999999999</v>
      </c>
      <c r="E21" s="2">
        <v>7.6000000000000004E-4</v>
      </c>
      <c r="F21" s="3">
        <v>0.20760000000000001</v>
      </c>
      <c r="G21" s="2">
        <v>136.69999999999999</v>
      </c>
      <c r="H21" s="3">
        <v>395.6</v>
      </c>
      <c r="I21" s="2">
        <v>0.75</v>
      </c>
      <c r="J21" s="3">
        <v>1.903</v>
      </c>
    </row>
    <row r="22" spans="2:10">
      <c r="B22" s="10">
        <v>-43</v>
      </c>
      <c r="C22" s="2">
        <v>0.20519999999999999</v>
      </c>
      <c r="D22" s="3">
        <v>0.1235</v>
      </c>
      <c r="E22" s="2">
        <v>7.6199999999999998E-4</v>
      </c>
      <c r="F22" s="3">
        <v>0.19819999999999999</v>
      </c>
      <c r="G22" s="2">
        <v>138.1</v>
      </c>
      <c r="H22" s="3">
        <v>396.2</v>
      </c>
      <c r="I22" s="2">
        <v>0.75600000000000001</v>
      </c>
      <c r="J22" s="3">
        <v>1.9</v>
      </c>
    </row>
    <row r="23" spans="2:10">
      <c r="B23" s="10">
        <v>-42</v>
      </c>
      <c r="C23" s="2">
        <v>0.21410000000000001</v>
      </c>
      <c r="D23" s="3">
        <v>0.12959999999999999</v>
      </c>
      <c r="E23" s="2">
        <v>7.6400000000000003E-4</v>
      </c>
      <c r="F23" s="3">
        <v>0.1893</v>
      </c>
      <c r="G23" s="2">
        <v>139.5</v>
      </c>
      <c r="H23" s="3">
        <v>396.7</v>
      </c>
      <c r="I23" s="2">
        <v>0.76200000000000001</v>
      </c>
      <c r="J23" s="3">
        <v>1.897</v>
      </c>
    </row>
    <row r="24" spans="2:10">
      <c r="B24" s="10">
        <v>-41</v>
      </c>
      <c r="C24" s="2">
        <v>0.22320000000000001</v>
      </c>
      <c r="D24" s="3">
        <v>0.13600000000000001</v>
      </c>
      <c r="E24" s="2">
        <v>7.6499999999999995E-4</v>
      </c>
      <c r="F24" s="3">
        <v>0.18090000000000001</v>
      </c>
      <c r="G24" s="2">
        <v>140.80000000000001</v>
      </c>
      <c r="H24" s="3">
        <v>397.3</v>
      </c>
      <c r="I24" s="2">
        <v>0.76800000000000002</v>
      </c>
      <c r="J24" s="3">
        <v>1.895</v>
      </c>
    </row>
    <row r="25" spans="2:10">
      <c r="B25" s="10">
        <v>-40</v>
      </c>
      <c r="C25" s="2">
        <v>0.2326</v>
      </c>
      <c r="D25" s="3">
        <v>0.14269999999999999</v>
      </c>
      <c r="E25" s="2">
        <v>7.67E-4</v>
      </c>
      <c r="F25" s="3">
        <v>0.17299999999999999</v>
      </c>
      <c r="G25" s="2">
        <v>142.19999999999999</v>
      </c>
      <c r="H25" s="3">
        <v>397.8</v>
      </c>
      <c r="I25" s="2">
        <v>0.74</v>
      </c>
      <c r="J25" s="3">
        <v>1.8919999999999999</v>
      </c>
    </row>
    <row r="26" spans="2:10">
      <c r="B26" s="10">
        <v>-39</v>
      </c>
      <c r="C26" s="2">
        <v>0.2424</v>
      </c>
      <c r="D26" s="3">
        <v>0.14960000000000001</v>
      </c>
      <c r="E26" s="2">
        <v>7.6900000000000004E-4</v>
      </c>
      <c r="F26" s="3">
        <v>0.16539999999999999</v>
      </c>
      <c r="G26" s="2">
        <v>143.6</v>
      </c>
      <c r="H26" s="3">
        <v>398.4</v>
      </c>
      <c r="I26" s="2">
        <v>0.78</v>
      </c>
      <c r="J26" s="3">
        <v>1.889</v>
      </c>
    </row>
    <row r="27" spans="2:10">
      <c r="B27" s="10">
        <v>-38</v>
      </c>
      <c r="C27" s="2">
        <v>0.25240000000000001</v>
      </c>
      <c r="D27" s="3">
        <v>0.15670000000000001</v>
      </c>
      <c r="E27" s="2">
        <v>7.7099999999999998E-4</v>
      </c>
      <c r="F27" s="3">
        <v>0.1583</v>
      </c>
      <c r="G27" s="2">
        <v>145</v>
      </c>
      <c r="H27" s="3">
        <v>398.9</v>
      </c>
      <c r="I27" s="2">
        <v>0.78600000000000003</v>
      </c>
      <c r="J27" s="3">
        <v>1.887</v>
      </c>
    </row>
    <row r="28" spans="2:10">
      <c r="B28" s="10">
        <v>-37</v>
      </c>
      <c r="C28" s="2">
        <v>0.26279999999999998</v>
      </c>
      <c r="D28" s="3">
        <v>0.1641</v>
      </c>
      <c r="E28" s="2">
        <v>7.7299999999999995E-5</v>
      </c>
      <c r="F28" s="3">
        <v>0.1515</v>
      </c>
      <c r="G28" s="2">
        <v>146.4</v>
      </c>
      <c r="H28" s="3">
        <v>399.4</v>
      </c>
      <c r="I28" s="2">
        <v>0.79100000000000004</v>
      </c>
      <c r="J28" s="3">
        <v>1.8839999999999999</v>
      </c>
    </row>
    <row r="29" spans="2:10">
      <c r="B29" s="10">
        <v>-36</v>
      </c>
      <c r="C29" s="2">
        <v>0.24340000000000001</v>
      </c>
      <c r="D29" s="3">
        <v>0.17180000000000001</v>
      </c>
      <c r="E29" s="2">
        <v>7.7499999999999997E-4</v>
      </c>
      <c r="F29" s="3">
        <v>0.14510000000000001</v>
      </c>
      <c r="G29" s="2">
        <v>147.80000000000001</v>
      </c>
      <c r="H29" s="3">
        <v>400</v>
      </c>
      <c r="I29" s="2">
        <v>0.79700000000000004</v>
      </c>
      <c r="J29" s="3">
        <v>1.8819999999999999</v>
      </c>
    </row>
    <row r="30" spans="2:10">
      <c r="B30" s="10">
        <v>-35</v>
      </c>
      <c r="C30" s="2">
        <v>0.28449999999999998</v>
      </c>
      <c r="D30" s="3">
        <v>0.17979999999999999</v>
      </c>
      <c r="E30" s="2">
        <v>7.7700000000000002E-4</v>
      </c>
      <c r="F30" s="3">
        <v>0.13900000000000001</v>
      </c>
      <c r="G30" s="2">
        <v>149.19999999999999</v>
      </c>
      <c r="H30" s="3">
        <v>400.5</v>
      </c>
      <c r="I30" s="2">
        <v>0.80300000000000005</v>
      </c>
      <c r="J30" s="3">
        <v>1.879</v>
      </c>
    </row>
    <row r="31" spans="2:10">
      <c r="B31" s="10">
        <v>-34</v>
      </c>
      <c r="C31" s="2">
        <v>0.29580000000000001</v>
      </c>
      <c r="D31" s="3">
        <v>0.18809999999999999</v>
      </c>
      <c r="E31" s="2">
        <v>7.7899999999999996E-4</v>
      </c>
      <c r="F31" s="3">
        <v>0.13320000000000001</v>
      </c>
      <c r="G31" s="2">
        <v>150.6</v>
      </c>
      <c r="H31" s="3">
        <v>401.1</v>
      </c>
      <c r="I31" s="2">
        <v>0.80900000000000005</v>
      </c>
      <c r="J31" s="3">
        <v>1.877</v>
      </c>
    </row>
    <row r="32" spans="2:10">
      <c r="B32" s="10">
        <v>-33</v>
      </c>
      <c r="C32" s="2">
        <v>0.3075</v>
      </c>
      <c r="D32" s="3">
        <v>0.1966</v>
      </c>
      <c r="E32" s="2">
        <v>7.8100000000000001E-4</v>
      </c>
      <c r="F32" s="3">
        <v>0.12770000000000001</v>
      </c>
      <c r="G32" s="2">
        <v>152</v>
      </c>
      <c r="H32" s="3">
        <v>401.6</v>
      </c>
      <c r="I32" s="2">
        <v>0.81499999999999995</v>
      </c>
      <c r="J32" s="3">
        <v>1.8740000000000001</v>
      </c>
    </row>
    <row r="33" spans="2:10">
      <c r="B33" s="10">
        <v>-32</v>
      </c>
      <c r="C33" s="2">
        <v>0.3196</v>
      </c>
      <c r="D33" s="3">
        <v>0.20549999999999999</v>
      </c>
      <c r="E33" s="2">
        <v>7.8299999999999995E-4</v>
      </c>
      <c r="F33" s="3">
        <v>0.1225</v>
      </c>
      <c r="G33" s="2">
        <v>153.4</v>
      </c>
      <c r="H33" s="3">
        <v>402.1</v>
      </c>
      <c r="I33" s="2">
        <v>0.82099999999999995</v>
      </c>
      <c r="J33" s="3">
        <v>1.8720000000000001</v>
      </c>
    </row>
    <row r="34" spans="2:10">
      <c r="B34" s="10">
        <v>-31</v>
      </c>
      <c r="C34" s="2">
        <v>0.33200000000000002</v>
      </c>
      <c r="D34" s="3">
        <v>0.21460000000000001</v>
      </c>
      <c r="E34" s="2">
        <v>7.85E-4</v>
      </c>
      <c r="F34" s="3">
        <v>0.11749999999999999</v>
      </c>
      <c r="G34" s="2">
        <v>154.80000000000001</v>
      </c>
      <c r="H34" s="3">
        <v>402.6</v>
      </c>
      <c r="I34" s="2">
        <v>0.82599999999999996</v>
      </c>
      <c r="J34" s="3">
        <v>1.869</v>
      </c>
    </row>
    <row r="35" spans="2:10">
      <c r="B35" s="10">
        <v>-30</v>
      </c>
      <c r="C35" s="2">
        <v>0.34470000000000001</v>
      </c>
      <c r="D35" s="3">
        <v>0.22409999999999999</v>
      </c>
      <c r="E35" s="2">
        <v>7.8700000000000005E-4</v>
      </c>
      <c r="F35" s="3">
        <v>0.1128</v>
      </c>
      <c r="G35" s="2">
        <v>156.19999999999999</v>
      </c>
      <c r="H35" s="3">
        <v>403.2</v>
      </c>
      <c r="I35" s="2">
        <v>0.83199999999999996</v>
      </c>
      <c r="J35" s="3">
        <v>1.867</v>
      </c>
    </row>
    <row r="36" spans="2:10">
      <c r="B36" s="10">
        <v>-29</v>
      </c>
      <c r="C36" s="2">
        <v>0.3579</v>
      </c>
      <c r="D36" s="3">
        <v>0.2339</v>
      </c>
      <c r="E36" s="2">
        <v>7.8899999999999999E-4</v>
      </c>
      <c r="F36" s="3">
        <v>0.10829999999999999</v>
      </c>
      <c r="G36" s="2">
        <v>157.6</v>
      </c>
      <c r="H36" s="3">
        <v>403.7</v>
      </c>
      <c r="I36" s="2">
        <v>0.83799999999999997</v>
      </c>
      <c r="J36" s="3">
        <v>1.865</v>
      </c>
    </row>
    <row r="37" spans="2:10">
      <c r="B37" s="10">
        <v>-28</v>
      </c>
      <c r="C37" s="2">
        <v>0.37140000000000001</v>
      </c>
      <c r="D37" s="3">
        <v>0.24399999999999999</v>
      </c>
      <c r="E37" s="2">
        <v>7.9100000000000004E-4</v>
      </c>
      <c r="F37" s="3">
        <v>0.104</v>
      </c>
      <c r="G37" s="2">
        <v>159</v>
      </c>
      <c r="H37" s="3">
        <v>404.2</v>
      </c>
      <c r="I37" s="2">
        <v>0.84399999999999997</v>
      </c>
      <c r="J37" s="3">
        <v>1.863</v>
      </c>
    </row>
    <row r="38" spans="2:10">
      <c r="B38" s="10">
        <v>-27</v>
      </c>
      <c r="C38" s="2">
        <v>0.38529999999999998</v>
      </c>
      <c r="D38" s="3">
        <v>0.2545</v>
      </c>
      <c r="E38" s="2">
        <v>7.9299999999999998E-4</v>
      </c>
      <c r="F38" s="3">
        <v>9.9900000000000003E-2</v>
      </c>
      <c r="G38" s="2">
        <v>160.5</v>
      </c>
      <c r="H38" s="3">
        <v>404.7</v>
      </c>
      <c r="I38" s="2">
        <v>0.84899999999999998</v>
      </c>
      <c r="J38" s="3">
        <v>1.86</v>
      </c>
    </row>
    <row r="39" spans="2:10">
      <c r="B39" s="10">
        <v>-26</v>
      </c>
      <c r="C39" s="2">
        <v>0.4</v>
      </c>
      <c r="D39" s="3">
        <v>0.26529999999999998</v>
      </c>
      <c r="E39" s="2">
        <v>7.9600000000000005E-4</v>
      </c>
      <c r="F39" s="3">
        <v>9.6000000000000002E-2</v>
      </c>
      <c r="G39" s="2">
        <v>161.9</v>
      </c>
      <c r="H39" s="3">
        <v>405.2</v>
      </c>
      <c r="I39" s="2">
        <v>0.85499999999999998</v>
      </c>
      <c r="J39" s="3">
        <v>1.8580000000000001</v>
      </c>
    </row>
    <row r="40" spans="2:10">
      <c r="B40" s="10">
        <v>-25</v>
      </c>
      <c r="C40" s="2">
        <v>0.4143</v>
      </c>
      <c r="D40" s="3">
        <v>0.27650000000000002</v>
      </c>
      <c r="E40" s="2">
        <v>7.9799999999999999E-4</v>
      </c>
      <c r="F40" s="3">
        <v>9.2299999999999993E-2</v>
      </c>
      <c r="G40" s="2">
        <v>163.30000000000001</v>
      </c>
      <c r="H40" s="3">
        <v>405.7</v>
      </c>
      <c r="I40" s="2">
        <v>0.86099999999999999</v>
      </c>
      <c r="J40" s="3">
        <v>1.8560000000000001</v>
      </c>
    </row>
    <row r="41" spans="2:10">
      <c r="B41" s="10">
        <v>-24</v>
      </c>
      <c r="C41" s="2">
        <v>0.4294</v>
      </c>
      <c r="D41" s="3">
        <v>0.28799999999999998</v>
      </c>
      <c r="E41" s="2">
        <v>8.0000000000000004E-4</v>
      </c>
      <c r="F41" s="3">
        <v>8.8800000000000004E-2</v>
      </c>
      <c r="G41" s="2">
        <v>164.7</v>
      </c>
      <c r="H41" s="3">
        <v>406.2</v>
      </c>
      <c r="I41" s="2">
        <v>0.876</v>
      </c>
      <c r="J41" s="3">
        <v>1.8540000000000001</v>
      </c>
    </row>
    <row r="42" spans="2:10">
      <c r="B42" s="10">
        <v>-23</v>
      </c>
      <c r="C42" s="2">
        <v>0.44490000000000002</v>
      </c>
      <c r="D42" s="3">
        <v>0.3</v>
      </c>
      <c r="E42" s="2">
        <v>8.0199999999999998E-4</v>
      </c>
      <c r="F42" s="3">
        <v>8.5400000000000004E-2</v>
      </c>
      <c r="G42" s="2">
        <v>166.2</v>
      </c>
      <c r="H42" s="3">
        <v>406.7</v>
      </c>
      <c r="I42" s="2">
        <v>0.872</v>
      </c>
      <c r="J42" s="3">
        <v>1.8520000000000001</v>
      </c>
    </row>
    <row r="43" spans="2:10">
      <c r="B43" s="10">
        <v>-22</v>
      </c>
      <c r="C43" s="2">
        <v>0.46089999999999998</v>
      </c>
      <c r="D43" s="3">
        <v>0.31209999999999999</v>
      </c>
      <c r="E43" s="2">
        <v>8.0400000000000003E-4</v>
      </c>
      <c r="F43" s="3">
        <v>8.2199999999999995E-2</v>
      </c>
      <c r="G43" s="2">
        <v>167.6</v>
      </c>
      <c r="H43" s="3">
        <v>407.2</v>
      </c>
      <c r="I43" s="2">
        <v>0.878</v>
      </c>
      <c r="J43" s="3">
        <v>1.849</v>
      </c>
    </row>
    <row r="44" spans="2:10">
      <c r="B44" s="10">
        <v>-21</v>
      </c>
      <c r="C44" s="2">
        <v>0.47720000000000001</v>
      </c>
      <c r="D44" s="3">
        <v>0.32479999999999998</v>
      </c>
      <c r="E44" s="2">
        <v>8.0699999999999999E-4</v>
      </c>
      <c r="F44" s="3">
        <v>7.9100000000000004E-2</v>
      </c>
      <c r="G44" s="2">
        <v>169</v>
      </c>
      <c r="H44" s="3">
        <v>407.7</v>
      </c>
      <c r="I44" s="2">
        <v>0.88400000000000001</v>
      </c>
      <c r="J44" s="3">
        <v>1.847</v>
      </c>
    </row>
    <row r="45" spans="2:10">
      <c r="B45" s="10">
        <v>-20</v>
      </c>
      <c r="C45" s="2">
        <v>0.49399999999999999</v>
      </c>
      <c r="D45" s="3">
        <v>0.33779999999999999</v>
      </c>
      <c r="E45" s="2">
        <v>8.0900000000000004E-4</v>
      </c>
      <c r="F45" s="3">
        <v>7.6200000000000004E-2</v>
      </c>
      <c r="G45" s="2">
        <v>170.5</v>
      </c>
      <c r="H45" s="3">
        <v>408.2</v>
      </c>
      <c r="I45" s="2">
        <v>0.88900000000000001</v>
      </c>
      <c r="J45" s="3">
        <v>1.847</v>
      </c>
    </row>
    <row r="46" spans="2:10">
      <c r="B46" s="10">
        <v>-19</v>
      </c>
      <c r="C46" s="2">
        <v>0.51129999999999998</v>
      </c>
      <c r="D46" s="3">
        <v>0.3513</v>
      </c>
      <c r="E46" s="2">
        <v>8.1099999999999998E-4</v>
      </c>
      <c r="F46" s="3">
        <v>7.3400000000000007E-2</v>
      </c>
      <c r="G46" s="2">
        <v>171.9</v>
      </c>
      <c r="H46" s="3">
        <v>408.7</v>
      </c>
      <c r="I46" s="2">
        <v>0.89500000000000002</v>
      </c>
      <c r="J46" s="3">
        <v>1.843</v>
      </c>
    </row>
    <row r="47" spans="2:10">
      <c r="B47" s="10">
        <v>-18</v>
      </c>
      <c r="C47" s="2">
        <v>0.52900000000000003</v>
      </c>
      <c r="D47" s="3">
        <v>0.36509999999999998</v>
      </c>
      <c r="E47" s="2">
        <v>8.1300000000000003E-4</v>
      </c>
      <c r="F47" s="3">
        <v>7.0699999999999999E-2</v>
      </c>
      <c r="G47" s="2">
        <v>173.4</v>
      </c>
      <c r="H47" s="3">
        <v>409.2</v>
      </c>
      <c r="I47" s="2">
        <v>0.9</v>
      </c>
      <c r="J47" s="3">
        <v>1.841</v>
      </c>
    </row>
    <row r="48" spans="2:10">
      <c r="B48" s="10">
        <v>-17</v>
      </c>
      <c r="C48" s="2">
        <v>0.54720000000000002</v>
      </c>
      <c r="D48" s="3">
        <v>0.37940000000000002</v>
      </c>
      <c r="E48" s="2">
        <v>8.1599999999999999E-4</v>
      </c>
      <c r="F48" s="3">
        <v>6.8099999999999994E-2</v>
      </c>
      <c r="G48" s="2">
        <v>174.8</v>
      </c>
      <c r="H48" s="3">
        <v>409.6</v>
      </c>
      <c r="I48" s="2">
        <v>0.90600000000000003</v>
      </c>
      <c r="J48" s="3">
        <v>1.839</v>
      </c>
    </row>
    <row r="49" spans="2:10">
      <c r="B49" s="10">
        <v>-16</v>
      </c>
      <c r="C49" s="2">
        <v>0.56579999999999997</v>
      </c>
      <c r="D49" s="3">
        <v>0.39410000000000001</v>
      </c>
      <c r="E49" s="2">
        <v>8.1800000000000004E-4</v>
      </c>
      <c r="F49" s="3">
        <v>6.5699999999999995E-2</v>
      </c>
      <c r="G49" s="2">
        <v>176.3</v>
      </c>
      <c r="H49" s="3">
        <v>410.1</v>
      </c>
      <c r="I49" s="2">
        <v>0.91200000000000003</v>
      </c>
      <c r="J49" s="3">
        <v>1.837</v>
      </c>
    </row>
    <row r="50" spans="2:10">
      <c r="B50" s="10">
        <v>-15</v>
      </c>
      <c r="C50" s="2">
        <v>0.58489999999999998</v>
      </c>
      <c r="D50" s="3">
        <v>0.40920000000000001</v>
      </c>
      <c r="E50" s="2">
        <v>8.2100000000000001E-4</v>
      </c>
      <c r="F50" s="3">
        <v>6.3299999999999995E-2</v>
      </c>
      <c r="G50" s="2">
        <v>177.7</v>
      </c>
      <c r="H50" s="3">
        <v>410.6</v>
      </c>
      <c r="I50" s="2">
        <v>0.91700000000000004</v>
      </c>
      <c r="J50" s="3">
        <v>1.835</v>
      </c>
    </row>
    <row r="51" spans="2:10">
      <c r="B51" s="10">
        <v>-14</v>
      </c>
      <c r="C51" s="2">
        <v>0.60460000000000003</v>
      </c>
      <c r="D51" s="3">
        <v>0.42480000000000001</v>
      </c>
      <c r="E51" s="2">
        <v>8.2299999999999995E-4</v>
      </c>
      <c r="F51" s="3">
        <v>6.1100000000000002E-2</v>
      </c>
      <c r="G51" s="2">
        <v>179.2</v>
      </c>
      <c r="H51" s="3">
        <v>411.1</v>
      </c>
      <c r="I51" s="2">
        <v>0.92300000000000004</v>
      </c>
      <c r="J51" s="3">
        <v>1.833</v>
      </c>
    </row>
    <row r="52" spans="2:10">
      <c r="B52" s="10">
        <v>-13</v>
      </c>
      <c r="C52" s="2">
        <v>0.62450000000000006</v>
      </c>
      <c r="D52" s="3">
        <v>0.44009999999999999</v>
      </c>
      <c r="E52" s="2">
        <v>8.25E-4</v>
      </c>
      <c r="F52" s="3">
        <v>5.8900000000000001E-2</v>
      </c>
      <c r="G52" s="2">
        <v>180.6</v>
      </c>
      <c r="H52" s="3">
        <v>411.5</v>
      </c>
      <c r="I52" s="2">
        <v>0.92800000000000005</v>
      </c>
      <c r="J52" s="3">
        <v>1.831</v>
      </c>
    </row>
    <row r="53" spans="2:10">
      <c r="B53" s="10">
        <v>-12</v>
      </c>
      <c r="C53" s="2">
        <v>0.64510000000000001</v>
      </c>
      <c r="D53" s="3">
        <v>0.4572</v>
      </c>
      <c r="E53" s="2">
        <v>8.2799999999999996E-4</v>
      </c>
      <c r="F53" s="3">
        <v>5.6899999999999999E-2</v>
      </c>
      <c r="G53" s="2">
        <v>182.1</v>
      </c>
      <c r="H53" s="3">
        <v>412</v>
      </c>
      <c r="I53" s="2">
        <v>0.93400000000000005</v>
      </c>
      <c r="J53" s="3">
        <v>1.829</v>
      </c>
    </row>
    <row r="54" spans="2:10">
      <c r="B54" s="10">
        <v>-11</v>
      </c>
      <c r="C54" s="2">
        <v>0.66620000000000001</v>
      </c>
      <c r="D54" s="3">
        <v>0.47420000000000001</v>
      </c>
      <c r="E54" s="2">
        <v>8.3000000000000001E-4</v>
      </c>
      <c r="F54" s="3">
        <v>5.4899999999999997E-2</v>
      </c>
      <c r="G54" s="2">
        <v>183.6</v>
      </c>
      <c r="H54" s="3">
        <v>412.4</v>
      </c>
      <c r="I54" s="2">
        <v>0.93899999999999995</v>
      </c>
      <c r="J54" s="3">
        <v>1.8280000000000001</v>
      </c>
    </row>
    <row r="55" spans="2:10">
      <c r="B55" s="10">
        <v>-10</v>
      </c>
      <c r="C55" s="2">
        <v>0.68769999999999998</v>
      </c>
      <c r="D55" s="3">
        <v>0.49159999999999998</v>
      </c>
      <c r="E55" s="2">
        <v>8.3299999999999997E-4</v>
      </c>
      <c r="F55" s="3">
        <v>5.2999999999999999E-2</v>
      </c>
      <c r="G55" s="2">
        <v>185</v>
      </c>
      <c r="H55" s="3">
        <v>412.9</v>
      </c>
      <c r="I55" s="2">
        <v>0.94499999999999995</v>
      </c>
      <c r="J55" s="3">
        <v>1.8260000000000001</v>
      </c>
    </row>
    <row r="56" spans="2:10">
      <c r="B56" s="10">
        <v>-9</v>
      </c>
      <c r="C56" s="2">
        <v>0.70979999999999999</v>
      </c>
      <c r="D56" s="3">
        <v>0.50949999999999995</v>
      </c>
      <c r="E56" s="2">
        <v>8.3500000000000002E-4</v>
      </c>
      <c r="F56" s="3">
        <v>5.1200000000000002E-2</v>
      </c>
      <c r="G56" s="2">
        <v>186.5</v>
      </c>
      <c r="H56" s="3">
        <v>413.3</v>
      </c>
      <c r="I56" s="2">
        <v>0.95099999999999996</v>
      </c>
      <c r="J56" s="3">
        <v>1.8240000000000001</v>
      </c>
    </row>
    <row r="57" spans="2:10">
      <c r="B57" s="10">
        <v>-8</v>
      </c>
      <c r="C57" s="2">
        <v>0.73240000000000005</v>
      </c>
      <c r="D57" s="3">
        <v>0.52790000000000004</v>
      </c>
      <c r="E57" s="2">
        <v>8.3799999999999999E-4</v>
      </c>
      <c r="F57" s="3">
        <v>4.9399999999999999E-2</v>
      </c>
      <c r="G57" s="2">
        <v>188</v>
      </c>
      <c r="H57" s="3">
        <v>413.8</v>
      </c>
      <c r="I57" s="2">
        <v>0.95599999999999996</v>
      </c>
      <c r="J57" s="3">
        <v>1.8220000000000001</v>
      </c>
    </row>
    <row r="58" spans="2:10">
      <c r="B58" s="10">
        <v>-7</v>
      </c>
      <c r="C58" s="2">
        <v>0.75560000000000005</v>
      </c>
      <c r="D58" s="3">
        <v>0.54679999999999995</v>
      </c>
      <c r="E58" s="2">
        <v>8.4099999999999995E-4</v>
      </c>
      <c r="F58" s="3">
        <v>4.7699999999999999E-2</v>
      </c>
      <c r="G58" s="2">
        <v>189.5</v>
      </c>
      <c r="H58" s="3">
        <v>414.2</v>
      </c>
      <c r="I58" s="2">
        <v>0.96199999999999997</v>
      </c>
      <c r="J58" s="3">
        <v>1.82</v>
      </c>
    </row>
    <row r="59" spans="2:10">
      <c r="B59" s="10">
        <v>-6</v>
      </c>
      <c r="C59" s="2">
        <v>0.77929999999999999</v>
      </c>
      <c r="D59" s="3">
        <v>0.56620000000000004</v>
      </c>
      <c r="E59" s="2">
        <v>8.43E-4</v>
      </c>
      <c r="F59" s="3">
        <v>4.6100000000000002E-2</v>
      </c>
      <c r="G59" s="2">
        <v>191</v>
      </c>
      <c r="H59" s="3">
        <v>414.6</v>
      </c>
      <c r="I59" s="2">
        <v>0.96699999999999997</v>
      </c>
      <c r="J59" s="3">
        <v>1.8180000000000001</v>
      </c>
    </row>
    <row r="60" spans="2:10">
      <c r="B60" s="10">
        <v>-5</v>
      </c>
      <c r="C60" s="2">
        <v>0.80349999999999999</v>
      </c>
      <c r="D60" s="3">
        <v>0.58609999999999995</v>
      </c>
      <c r="E60" s="2">
        <v>8.4599999999999996E-4</v>
      </c>
      <c r="F60" s="3">
        <v>4.4600000000000001E-2</v>
      </c>
      <c r="G60" s="2">
        <v>192.5</v>
      </c>
      <c r="H60" s="3">
        <v>415</v>
      </c>
      <c r="I60" s="2">
        <v>0.97299999999999998</v>
      </c>
      <c r="J60" s="3">
        <v>1.8169999999999999</v>
      </c>
    </row>
    <row r="61" spans="2:10">
      <c r="B61" s="10">
        <v>-4</v>
      </c>
      <c r="C61" s="2">
        <v>0.82840000000000003</v>
      </c>
      <c r="D61" s="3">
        <v>0.60660000000000003</v>
      </c>
      <c r="E61" s="2">
        <v>8.4900000000000004E-4</v>
      </c>
      <c r="F61" s="3">
        <v>4.3099999999999999E-2</v>
      </c>
      <c r="G61" s="2">
        <v>194</v>
      </c>
      <c r="H61" s="3">
        <v>415.5</v>
      </c>
      <c r="I61" s="2">
        <v>0.97799999999999998</v>
      </c>
      <c r="J61" s="3">
        <v>1.8149999999999999</v>
      </c>
    </row>
    <row r="62" spans="2:10">
      <c r="B62" s="10">
        <v>-3</v>
      </c>
      <c r="C62" s="2">
        <v>0.85370000000000001</v>
      </c>
      <c r="D62" s="3">
        <v>0.62770000000000004</v>
      </c>
      <c r="E62" s="2">
        <v>8.52E-4</v>
      </c>
      <c r="F62" s="3">
        <v>4.1700000000000001E-2</v>
      </c>
      <c r="G62" s="2">
        <v>195.5</v>
      </c>
      <c r="H62" s="3">
        <v>415.9</v>
      </c>
      <c r="I62" s="2">
        <v>0.98399999999999999</v>
      </c>
      <c r="J62" s="3">
        <v>1.8129999999999999</v>
      </c>
    </row>
    <row r="63" spans="2:10">
      <c r="B63" s="10">
        <v>-2</v>
      </c>
      <c r="C63" s="2">
        <v>0.87970000000000004</v>
      </c>
      <c r="D63" s="3">
        <v>0.6492</v>
      </c>
      <c r="E63" s="2">
        <v>8.5400000000000005E-4</v>
      </c>
      <c r="F63" s="3">
        <v>4.0300000000000002E-2</v>
      </c>
      <c r="G63" s="2">
        <v>197</v>
      </c>
      <c r="H63" s="3">
        <v>416.3</v>
      </c>
      <c r="I63" s="2">
        <v>0.98899999999999999</v>
      </c>
      <c r="J63" s="3">
        <v>1.8109999999999999</v>
      </c>
    </row>
    <row r="64" spans="2:10">
      <c r="B64" s="10">
        <v>-1</v>
      </c>
      <c r="C64" s="2">
        <v>0.90620000000000001</v>
      </c>
      <c r="D64" s="3">
        <v>0.6714</v>
      </c>
      <c r="E64" s="2">
        <v>8.5700000000000001E-4</v>
      </c>
      <c r="F64" s="3">
        <v>3.9E-2</v>
      </c>
      <c r="G64" s="2">
        <v>198.5</v>
      </c>
      <c r="H64" s="3">
        <v>416.7</v>
      </c>
      <c r="I64" s="2">
        <v>0.995</v>
      </c>
      <c r="J64" s="3">
        <v>1.8089999999999999</v>
      </c>
    </row>
    <row r="65" spans="2:10">
      <c r="B65" s="10">
        <v>0</v>
      </c>
      <c r="C65" s="2">
        <v>0.93330000000000002</v>
      </c>
      <c r="D65" s="3">
        <v>0.69399999999999995</v>
      </c>
      <c r="E65" s="2">
        <v>8.5999999999999998E-4</v>
      </c>
      <c r="F65" s="3">
        <v>3.7699999999999997E-2</v>
      </c>
      <c r="G65" s="2">
        <v>200</v>
      </c>
      <c r="H65" s="3">
        <v>417.1</v>
      </c>
      <c r="I65" s="2">
        <v>1</v>
      </c>
      <c r="J65" s="3">
        <v>1.8080000000000001</v>
      </c>
    </row>
    <row r="66" spans="2:10">
      <c r="B66" s="10">
        <v>1</v>
      </c>
      <c r="C66" s="2">
        <v>0.96099999999999997</v>
      </c>
      <c r="D66" s="3">
        <v>0.71730000000000005</v>
      </c>
      <c r="E66" s="2">
        <v>8.6300000000000005E-4</v>
      </c>
      <c r="F66" s="3">
        <v>3.6499999999999998E-2</v>
      </c>
      <c r="G66" s="2">
        <v>201.5</v>
      </c>
      <c r="H66" s="3">
        <v>417.5</v>
      </c>
      <c r="I66" s="2">
        <v>1.0049999999999999</v>
      </c>
      <c r="J66" s="3">
        <v>1.806</v>
      </c>
    </row>
    <row r="67" spans="2:10">
      <c r="B67" s="10">
        <v>2</v>
      </c>
      <c r="C67" s="2">
        <v>0.98929999999999996</v>
      </c>
      <c r="D67" s="3">
        <v>0.74119999999999997</v>
      </c>
      <c r="E67" s="2">
        <v>8.6600000000000002E-4</v>
      </c>
      <c r="F67" s="3">
        <v>3.5299999999999998E-2</v>
      </c>
      <c r="G67" s="2">
        <v>203</v>
      </c>
      <c r="H67" s="3">
        <v>417.9</v>
      </c>
      <c r="I67" s="2">
        <v>1.0109999999999999</v>
      </c>
      <c r="J67" s="3">
        <v>1.804</v>
      </c>
    </row>
    <row r="68" spans="2:10">
      <c r="B68" s="10">
        <v>3</v>
      </c>
      <c r="C68" s="2">
        <v>1.0183</v>
      </c>
      <c r="D68" s="3">
        <v>0.76559999999999995</v>
      </c>
      <c r="E68" s="2">
        <v>8.6899999999999998E-4</v>
      </c>
      <c r="F68" s="3">
        <v>3.4200000000000001E-2</v>
      </c>
      <c r="G68" s="2">
        <v>204.6</v>
      </c>
      <c r="H68" s="3">
        <v>418.2</v>
      </c>
      <c r="I68" s="2">
        <v>1.016</v>
      </c>
      <c r="J68" s="3">
        <v>1.8029999999999999</v>
      </c>
    </row>
    <row r="69" spans="2:10">
      <c r="B69" s="10">
        <v>4</v>
      </c>
      <c r="C69" s="2">
        <v>1.0478000000000001</v>
      </c>
      <c r="D69" s="3">
        <v>0.79069999999999996</v>
      </c>
      <c r="E69" s="2">
        <v>8.7200000000000005E-4</v>
      </c>
      <c r="F69" s="3">
        <v>3.3099999999999997E-2</v>
      </c>
      <c r="G69" s="2">
        <v>206.1</v>
      </c>
      <c r="H69" s="3">
        <v>418.6</v>
      </c>
      <c r="I69" s="2">
        <v>1.022</v>
      </c>
      <c r="J69" s="3">
        <v>1.8009999999999999</v>
      </c>
    </row>
    <row r="70" spans="2:10">
      <c r="B70" s="10">
        <v>5</v>
      </c>
      <c r="C70" s="2">
        <v>1.0780000000000001</v>
      </c>
      <c r="D70" s="3">
        <v>0.81640000000000001</v>
      </c>
      <c r="E70" s="2">
        <v>8.7500000000000002E-4</v>
      </c>
      <c r="F70" s="3">
        <v>3.2099999999999997E-2</v>
      </c>
      <c r="G70" s="2">
        <v>207.6</v>
      </c>
      <c r="H70" s="3">
        <v>419</v>
      </c>
      <c r="I70" s="2">
        <v>1.0269999999999999</v>
      </c>
      <c r="J70" s="3">
        <v>1.7989999999999999</v>
      </c>
    </row>
    <row r="71" spans="2:10">
      <c r="B71" s="10">
        <v>6</v>
      </c>
      <c r="C71" s="2">
        <v>1.1088</v>
      </c>
      <c r="D71" s="3">
        <v>0.8427</v>
      </c>
      <c r="E71" s="2">
        <v>8.7799999999999998E-4</v>
      </c>
      <c r="F71" s="3">
        <v>3.1099999999999999E-2</v>
      </c>
      <c r="G71" s="2">
        <v>209.2</v>
      </c>
      <c r="H71" s="3">
        <v>419.3</v>
      </c>
      <c r="I71" s="2">
        <v>1.0329999999999999</v>
      </c>
      <c r="J71" s="3">
        <v>1.7969999999999999</v>
      </c>
    </row>
    <row r="72" spans="2:10">
      <c r="B72" s="10">
        <v>7</v>
      </c>
      <c r="C72" s="2">
        <v>1.1403000000000001</v>
      </c>
      <c r="D72" s="3">
        <v>0.86970000000000003</v>
      </c>
      <c r="E72" s="2">
        <v>8.8099999999999995E-4</v>
      </c>
      <c r="F72" s="3">
        <v>3.0099999999999998E-2</v>
      </c>
      <c r="G72" s="2">
        <v>210.7</v>
      </c>
      <c r="H72" s="3">
        <v>419.7</v>
      </c>
      <c r="I72" s="2">
        <v>1.038</v>
      </c>
      <c r="J72" s="3">
        <v>1.796</v>
      </c>
    </row>
    <row r="73" spans="2:10">
      <c r="B73" s="10">
        <v>8</v>
      </c>
      <c r="C73" s="2">
        <v>1.1724000000000001</v>
      </c>
      <c r="D73" s="3">
        <v>0.89729999999999999</v>
      </c>
      <c r="E73" s="2">
        <v>8.8500000000000004E-4</v>
      </c>
      <c r="F73" s="3">
        <v>2.9100000000000001E-2</v>
      </c>
      <c r="G73" s="2">
        <v>212.3</v>
      </c>
      <c r="H73" s="3">
        <v>420</v>
      </c>
      <c r="I73" s="2">
        <v>1.044</v>
      </c>
      <c r="J73" s="3">
        <v>1.794</v>
      </c>
    </row>
    <row r="74" spans="2:10">
      <c r="B74" s="10">
        <v>9</v>
      </c>
      <c r="C74" s="2">
        <v>1.2052</v>
      </c>
      <c r="D74" s="3">
        <v>0.92559999999999998</v>
      </c>
      <c r="E74" s="2">
        <v>8.8800000000000001E-4</v>
      </c>
      <c r="F74" s="3">
        <v>2.8199999999999999E-2</v>
      </c>
      <c r="G74" s="2">
        <v>213.9</v>
      </c>
      <c r="H74" s="3">
        <v>420.4</v>
      </c>
      <c r="I74" s="2">
        <v>1.0489999999999999</v>
      </c>
      <c r="J74" s="3">
        <v>1.792</v>
      </c>
    </row>
    <row r="75" spans="2:10">
      <c r="B75" s="10">
        <v>10</v>
      </c>
      <c r="C75" s="2">
        <v>1.2386999999999999</v>
      </c>
      <c r="D75" s="3">
        <v>0.95450000000000002</v>
      </c>
      <c r="E75" s="2">
        <v>8.9099999999999997E-4</v>
      </c>
      <c r="F75" s="3">
        <v>2.7400000000000001E-2</v>
      </c>
      <c r="G75" s="2">
        <v>215.4</v>
      </c>
      <c r="H75" s="3">
        <v>420.7</v>
      </c>
      <c r="I75" s="2">
        <v>1.054</v>
      </c>
      <c r="J75" s="3">
        <v>1.7909999999999999</v>
      </c>
    </row>
    <row r="76" spans="2:10">
      <c r="B76" s="10">
        <v>11</v>
      </c>
      <c r="C76" s="2">
        <v>1.2727999999999999</v>
      </c>
      <c r="D76" s="3">
        <v>0.98409999999999997</v>
      </c>
      <c r="E76" s="2">
        <v>8.9400000000000005E-4</v>
      </c>
      <c r="F76" s="3">
        <v>2.6499999999999999E-2</v>
      </c>
      <c r="G76" s="2">
        <v>217</v>
      </c>
      <c r="H76" s="3">
        <v>421</v>
      </c>
      <c r="I76" s="2">
        <v>1.06</v>
      </c>
      <c r="J76" s="3">
        <v>1.7889999999999999</v>
      </c>
    </row>
    <row r="77" spans="2:10">
      <c r="B77" s="10">
        <v>12</v>
      </c>
      <c r="C77" s="2">
        <v>1.3076000000000001</v>
      </c>
      <c r="D77" s="3">
        <v>1.0145</v>
      </c>
      <c r="E77" s="2">
        <v>8.9800000000000004E-4</v>
      </c>
      <c r="F77" s="3">
        <v>2.5700000000000001E-2</v>
      </c>
      <c r="G77" s="2">
        <v>218.6</v>
      </c>
      <c r="H77" s="3">
        <v>421.3</v>
      </c>
      <c r="I77" s="2">
        <v>1.0649999999999999</v>
      </c>
      <c r="J77" s="3">
        <v>1.7869999999999999</v>
      </c>
    </row>
    <row r="78" spans="2:10">
      <c r="B78" s="10">
        <v>13</v>
      </c>
      <c r="C78" s="2">
        <v>1.3431</v>
      </c>
      <c r="D78" s="3">
        <v>1.0455000000000001</v>
      </c>
      <c r="E78" s="2">
        <v>9.01E-4</v>
      </c>
      <c r="F78" s="3">
        <v>2.4899999999999999E-2</v>
      </c>
      <c r="G78" s="2">
        <v>220.1</v>
      </c>
      <c r="H78" s="3">
        <v>421.7</v>
      </c>
      <c r="I78" s="2">
        <v>1.071</v>
      </c>
      <c r="J78" s="3">
        <v>1.786</v>
      </c>
    </row>
    <row r="79" spans="2:10">
      <c r="B79" s="10">
        <v>14</v>
      </c>
      <c r="C79" s="2">
        <v>1.3794</v>
      </c>
      <c r="D79" s="3">
        <v>1.0771999999999999</v>
      </c>
      <c r="E79" s="2">
        <v>9.0499999999999999E-4</v>
      </c>
      <c r="F79" s="3">
        <v>2.4199999999999999E-2</v>
      </c>
      <c r="G79" s="2">
        <v>221.7</v>
      </c>
      <c r="H79" s="3">
        <v>422</v>
      </c>
      <c r="I79" s="2">
        <v>1.0760000000000001</v>
      </c>
      <c r="J79" s="3">
        <v>1.784</v>
      </c>
    </row>
    <row r="80" spans="2:10">
      <c r="B80" s="10">
        <v>15</v>
      </c>
      <c r="C80" s="2">
        <v>1.4162999999999999</v>
      </c>
      <c r="D80" s="3">
        <v>1.1096999999999999</v>
      </c>
      <c r="E80" s="2">
        <v>9.0799999999999995E-4</v>
      </c>
      <c r="F80" s="3">
        <v>2.3400000000000001E-2</v>
      </c>
      <c r="G80" s="2">
        <v>223.3</v>
      </c>
      <c r="H80" s="3">
        <v>422.2</v>
      </c>
      <c r="I80" s="2">
        <v>1.0820000000000001</v>
      </c>
      <c r="J80" s="3">
        <v>1.782</v>
      </c>
    </row>
    <row r="81" spans="2:10">
      <c r="B81" s="10">
        <v>16</v>
      </c>
      <c r="C81" s="2">
        <v>1.454</v>
      </c>
      <c r="D81" s="3">
        <v>1.1429</v>
      </c>
      <c r="E81" s="2">
        <v>9.1200000000000005E-4</v>
      </c>
      <c r="F81" s="3">
        <v>2.2700000000000001E-2</v>
      </c>
      <c r="G81" s="2">
        <v>224.9</v>
      </c>
      <c r="H81" s="3">
        <v>422.5</v>
      </c>
      <c r="I81" s="2">
        <v>1.087</v>
      </c>
      <c r="J81" s="3">
        <v>1.7809999999999999</v>
      </c>
    </row>
    <row r="82" spans="2:10">
      <c r="B82" s="10">
        <v>17</v>
      </c>
      <c r="C82" s="2">
        <v>1.4923</v>
      </c>
      <c r="D82" s="3">
        <v>1.1769000000000001</v>
      </c>
      <c r="E82" s="2">
        <v>9.1600000000000004E-4</v>
      </c>
      <c r="F82" s="3">
        <v>2.1999999999999999E-2</v>
      </c>
      <c r="G82" s="2">
        <v>226.5</v>
      </c>
      <c r="H82" s="3">
        <v>422.8</v>
      </c>
      <c r="I82" s="2">
        <v>1.0920000000000001</v>
      </c>
      <c r="J82" s="3">
        <v>1.7789999999999999</v>
      </c>
    </row>
    <row r="83" spans="2:10">
      <c r="B83" s="10">
        <v>18</v>
      </c>
      <c r="C83" s="2">
        <v>1.5315000000000001</v>
      </c>
      <c r="D83" s="3">
        <v>1.2116</v>
      </c>
      <c r="E83" s="2">
        <v>9.2000000000000003E-4</v>
      </c>
      <c r="F83" s="3">
        <v>2.1399999999999999E-2</v>
      </c>
      <c r="G83" s="2">
        <v>228.2</v>
      </c>
      <c r="H83" s="3">
        <v>423.1</v>
      </c>
      <c r="I83" s="2">
        <v>1.0980000000000001</v>
      </c>
      <c r="J83" s="3">
        <v>1.7769999999999999</v>
      </c>
    </row>
    <row r="84" spans="2:10">
      <c r="B84" s="10">
        <v>19</v>
      </c>
      <c r="C84" s="2">
        <v>1.5712999999999999</v>
      </c>
      <c r="D84" s="3">
        <v>1.2471000000000001</v>
      </c>
      <c r="E84" s="2">
        <v>9.2299999999999999E-4</v>
      </c>
      <c r="F84" s="3">
        <v>2.07E-2</v>
      </c>
      <c r="G84" s="2">
        <v>229.8</v>
      </c>
      <c r="H84" s="3">
        <v>423.3</v>
      </c>
      <c r="I84" s="2">
        <v>1.103</v>
      </c>
      <c r="J84" s="3">
        <v>1.776</v>
      </c>
    </row>
    <row r="85" spans="2:10">
      <c r="B85" s="10">
        <v>20</v>
      </c>
      <c r="C85" s="2">
        <v>1.6120000000000001</v>
      </c>
      <c r="D85" s="3">
        <v>1.2834000000000001</v>
      </c>
      <c r="E85" s="2">
        <v>9.2699999999999998E-4</v>
      </c>
      <c r="F85" s="3">
        <v>2.01E-2</v>
      </c>
      <c r="G85" s="2">
        <v>231.4</v>
      </c>
      <c r="H85" s="3">
        <v>423.6</v>
      </c>
      <c r="I85" s="2">
        <v>1.109</v>
      </c>
      <c r="J85" s="3">
        <v>1.774</v>
      </c>
    </row>
    <row r="86" spans="2:10">
      <c r="B86" s="10">
        <v>21</v>
      </c>
      <c r="C86" s="2">
        <v>1.6534</v>
      </c>
      <c r="D86" s="3">
        <v>1.3205</v>
      </c>
      <c r="E86" s="2">
        <v>9.3099999999999997E-4</v>
      </c>
      <c r="F86" s="3">
        <v>1.95E-2</v>
      </c>
      <c r="G86" s="2">
        <v>233</v>
      </c>
      <c r="H86" s="3">
        <v>423.8</v>
      </c>
      <c r="I86" s="2">
        <v>1.1140000000000001</v>
      </c>
      <c r="J86" s="3">
        <v>1.772</v>
      </c>
    </row>
    <row r="87" spans="2:10">
      <c r="B87" s="10">
        <v>22</v>
      </c>
      <c r="C87" s="2">
        <v>1.6955</v>
      </c>
      <c r="D87" s="3">
        <v>1.3584000000000001</v>
      </c>
      <c r="E87" s="2">
        <v>9.3499999999999996E-4</v>
      </c>
      <c r="F87" s="3">
        <v>1.89E-2</v>
      </c>
      <c r="G87" s="2">
        <v>234.7</v>
      </c>
      <c r="H87" s="3">
        <v>424.1</v>
      </c>
      <c r="I87" s="2">
        <v>1.1200000000000001</v>
      </c>
      <c r="J87" s="3">
        <v>1.7709999999999999</v>
      </c>
    </row>
    <row r="88" spans="2:10">
      <c r="B88" s="10">
        <v>23</v>
      </c>
      <c r="C88" s="2">
        <v>1.7384999999999999</v>
      </c>
      <c r="D88" s="3">
        <v>1.3972</v>
      </c>
      <c r="E88" s="2">
        <v>9.3999999999999997E-4</v>
      </c>
      <c r="F88" s="3">
        <v>1.84E-2</v>
      </c>
      <c r="G88" s="2">
        <v>236.3</v>
      </c>
      <c r="H88" s="3">
        <v>424.3</v>
      </c>
      <c r="I88" s="2">
        <v>1.125</v>
      </c>
      <c r="J88" s="3">
        <v>1.7689999999999999</v>
      </c>
    </row>
    <row r="89" spans="2:10">
      <c r="B89" s="10">
        <v>24</v>
      </c>
      <c r="C89" s="2">
        <v>1.7822</v>
      </c>
      <c r="D89" s="3">
        <v>1.4367000000000001</v>
      </c>
      <c r="E89" s="2">
        <v>9.4399999999999996E-4</v>
      </c>
      <c r="F89" s="3">
        <v>1.78E-2</v>
      </c>
      <c r="G89" s="2">
        <v>238</v>
      </c>
      <c r="H89" s="3">
        <v>424.5</v>
      </c>
      <c r="I89" s="2">
        <v>1.131</v>
      </c>
      <c r="J89" s="3">
        <v>1.7669999999999999</v>
      </c>
    </row>
    <row r="90" spans="2:10">
      <c r="B90" s="10">
        <v>25</v>
      </c>
      <c r="C90" s="2">
        <v>1.8267</v>
      </c>
      <c r="D90" s="3">
        <v>1.4772000000000001</v>
      </c>
      <c r="E90" s="2">
        <v>9.4799999999999995E-4</v>
      </c>
      <c r="F90" s="3">
        <v>1.7299999999999999E-2</v>
      </c>
      <c r="G90" s="2">
        <v>239.7</v>
      </c>
      <c r="H90" s="3">
        <v>424.7</v>
      </c>
      <c r="I90" s="2">
        <v>1.1359999999999999</v>
      </c>
      <c r="J90" s="3">
        <v>1.766</v>
      </c>
    </row>
    <row r="91" spans="2:10">
      <c r="B91" s="10">
        <v>26</v>
      </c>
      <c r="C91" s="2">
        <v>1.8721000000000001</v>
      </c>
      <c r="D91" s="3">
        <v>1.5184</v>
      </c>
      <c r="E91" s="2">
        <v>9.5299999999999996E-4</v>
      </c>
      <c r="F91" s="3">
        <v>1.6799999999999999E-2</v>
      </c>
      <c r="G91" s="2">
        <v>241.3</v>
      </c>
      <c r="H91" s="3">
        <v>424.9</v>
      </c>
      <c r="I91" s="2">
        <v>1.141</v>
      </c>
      <c r="J91" s="3">
        <v>1.764</v>
      </c>
    </row>
    <row r="92" spans="2:10">
      <c r="B92" s="10">
        <v>27</v>
      </c>
      <c r="C92" s="2">
        <v>1.9181999999999999</v>
      </c>
      <c r="D92" s="3">
        <v>1.5606</v>
      </c>
      <c r="E92" s="2">
        <v>9.5699999999999995E-4</v>
      </c>
      <c r="F92" s="3">
        <v>1.6299999999999999E-2</v>
      </c>
      <c r="G92" s="2">
        <v>243</v>
      </c>
      <c r="H92" s="3">
        <v>425</v>
      </c>
      <c r="I92" s="2">
        <v>1.147</v>
      </c>
      <c r="J92" s="3">
        <v>1.762</v>
      </c>
    </row>
    <row r="93" spans="2:10">
      <c r="B93" s="10">
        <v>28</v>
      </c>
      <c r="C93" s="2">
        <v>1.9652000000000001</v>
      </c>
      <c r="D93" s="3">
        <v>1.6036999999999999</v>
      </c>
      <c r="E93" s="2">
        <v>9.6199999999999996E-4</v>
      </c>
      <c r="F93" s="3">
        <v>1.5800000000000002E-2</v>
      </c>
      <c r="G93" s="2">
        <v>244.7</v>
      </c>
      <c r="H93" s="3">
        <v>425.2</v>
      </c>
      <c r="I93" s="2">
        <v>1.1519999999999999</v>
      </c>
      <c r="J93" s="3">
        <v>1.76</v>
      </c>
    </row>
    <row r="94" spans="2:10">
      <c r="B94" s="10">
        <v>29</v>
      </c>
      <c r="C94" s="2">
        <v>2.0129999999999999</v>
      </c>
      <c r="D94" s="3">
        <v>1.6476</v>
      </c>
      <c r="E94" s="2">
        <v>9.6599999999999995E-4</v>
      </c>
      <c r="F94" s="3">
        <v>1.54E-2</v>
      </c>
      <c r="G94" s="2">
        <v>246.4</v>
      </c>
      <c r="H94" s="3">
        <v>425.4</v>
      </c>
      <c r="I94" s="2">
        <v>1.1579999999999999</v>
      </c>
      <c r="J94" s="3">
        <v>1.7589999999999999</v>
      </c>
    </row>
    <row r="95" spans="2:10">
      <c r="B95" s="10">
        <v>30</v>
      </c>
      <c r="C95" s="2">
        <v>2.0617000000000001</v>
      </c>
      <c r="D95" s="3">
        <v>1.6924999999999999</v>
      </c>
      <c r="E95" s="2">
        <v>9.7099999999999997E-4</v>
      </c>
      <c r="F95" s="3">
        <v>1.49E-2</v>
      </c>
      <c r="G95" s="2">
        <v>248.1</v>
      </c>
      <c r="H95" s="3">
        <v>425.5</v>
      </c>
      <c r="I95" s="2">
        <v>1.163</v>
      </c>
      <c r="J95" s="3">
        <v>1.7569999999999999</v>
      </c>
    </row>
    <row r="96" spans="2:10">
      <c r="B96" s="10">
        <v>31</v>
      </c>
      <c r="C96" s="2">
        <v>2.1112000000000002</v>
      </c>
      <c r="D96" s="3">
        <v>1.7383</v>
      </c>
      <c r="E96" s="2">
        <v>9.7599999999999998E-4</v>
      </c>
      <c r="F96" s="3">
        <v>1.4500000000000001E-2</v>
      </c>
      <c r="G96" s="2">
        <v>249.8</v>
      </c>
      <c r="H96" s="3">
        <v>425.6</v>
      </c>
      <c r="I96" s="2">
        <v>1.169</v>
      </c>
      <c r="J96" s="3">
        <v>1.7549999999999999</v>
      </c>
    </row>
    <row r="97" spans="2:10">
      <c r="B97" s="10">
        <v>32</v>
      </c>
      <c r="C97" s="2">
        <v>2.1616</v>
      </c>
      <c r="D97" s="3">
        <v>1.7850999999999999</v>
      </c>
      <c r="E97" s="2">
        <v>9.810000000000001E-4</v>
      </c>
      <c r="F97" s="3">
        <v>1.41E-2</v>
      </c>
      <c r="G97" s="2">
        <v>251.6</v>
      </c>
      <c r="H97" s="3">
        <v>425.7</v>
      </c>
      <c r="I97" s="2">
        <v>1.1739999999999999</v>
      </c>
      <c r="J97" s="3">
        <v>1.7529999999999999</v>
      </c>
    </row>
    <row r="98" spans="2:10">
      <c r="B98" s="10">
        <v>33</v>
      </c>
      <c r="C98" s="2">
        <v>2.2128000000000001</v>
      </c>
      <c r="D98" s="3">
        <v>1.8329</v>
      </c>
      <c r="E98" s="2">
        <v>9.859999999999999E-4</v>
      </c>
      <c r="F98" s="3">
        <v>1.3599999999999999E-2</v>
      </c>
      <c r="G98" s="2">
        <v>253.3</v>
      </c>
      <c r="H98" s="3">
        <v>425.8</v>
      </c>
      <c r="I98" s="2">
        <v>1.18</v>
      </c>
      <c r="J98" s="3">
        <v>1.7509999999999999</v>
      </c>
    </row>
    <row r="99" spans="2:10">
      <c r="B99" s="10">
        <v>34</v>
      </c>
      <c r="C99" s="2">
        <v>2.2648999999999999</v>
      </c>
      <c r="D99" s="3">
        <v>1.8812</v>
      </c>
      <c r="E99" s="2">
        <v>9.9099999999999991E-4</v>
      </c>
      <c r="F99" s="3">
        <v>1.32E-2</v>
      </c>
      <c r="G99" s="2">
        <v>255</v>
      </c>
      <c r="H99" s="3">
        <v>425.9</v>
      </c>
      <c r="I99" s="2">
        <v>1.1850000000000001</v>
      </c>
      <c r="J99" s="3">
        <v>1.7490000000000001</v>
      </c>
    </row>
    <row r="100" spans="2:10">
      <c r="B100" s="10">
        <v>35</v>
      </c>
      <c r="C100" s="2">
        <v>2.3178999999999998</v>
      </c>
      <c r="D100" s="3">
        <v>1.9313</v>
      </c>
      <c r="E100" s="2">
        <v>9.9700000000000006E-4</v>
      </c>
      <c r="F100" s="3">
        <v>1.29E-2</v>
      </c>
      <c r="G100" s="2">
        <v>256.8</v>
      </c>
      <c r="H100" s="3">
        <v>426</v>
      </c>
      <c r="I100" s="2">
        <v>1.1910000000000001</v>
      </c>
      <c r="J100" s="3">
        <v>1.748</v>
      </c>
    </row>
    <row r="101" spans="2:10">
      <c r="B101" s="10">
        <v>36</v>
      </c>
      <c r="C101" s="2">
        <v>2.3717999999999999</v>
      </c>
      <c r="D101" s="3">
        <v>1.982</v>
      </c>
      <c r="E101" s="2">
        <v>1.0020000000000001E-3</v>
      </c>
      <c r="F101" s="3">
        <v>1.2500000000000001E-2</v>
      </c>
      <c r="G101" s="2">
        <v>258.60000000000002</v>
      </c>
      <c r="H101" s="3">
        <v>426</v>
      </c>
      <c r="I101" s="2">
        <v>1.1970000000000001</v>
      </c>
      <c r="J101" s="3">
        <v>1.746</v>
      </c>
    </row>
    <row r="102" spans="2:10">
      <c r="B102" s="10">
        <v>37</v>
      </c>
      <c r="C102" s="2">
        <v>2.4266000000000001</v>
      </c>
      <c r="D102" s="3">
        <v>2.0337999999999998</v>
      </c>
      <c r="E102" s="2">
        <v>1.008E-3</v>
      </c>
      <c r="F102" s="3">
        <v>1.21E-2</v>
      </c>
      <c r="G102" s="2">
        <v>260.39999999999998</v>
      </c>
      <c r="H102" s="3">
        <v>426.1</v>
      </c>
      <c r="I102" s="2">
        <v>1.202</v>
      </c>
      <c r="J102" s="3">
        <v>1.744</v>
      </c>
    </row>
    <row r="103" spans="2:10">
      <c r="B103" s="10">
        <v>38</v>
      </c>
      <c r="C103" s="2">
        <v>2.4824000000000002</v>
      </c>
      <c r="D103" s="3">
        <v>2.0865999999999998</v>
      </c>
      <c r="E103" s="2">
        <v>1.0139999999999999E-3</v>
      </c>
      <c r="F103" s="3">
        <v>1.18E-2</v>
      </c>
      <c r="G103" s="2">
        <v>262.10000000000002</v>
      </c>
      <c r="H103" s="3">
        <v>426.1</v>
      </c>
      <c r="I103" s="2">
        <v>1.208</v>
      </c>
      <c r="J103" s="3">
        <v>1.742</v>
      </c>
    </row>
    <row r="104" spans="2:10">
      <c r="B104" s="10">
        <v>39</v>
      </c>
      <c r="C104" s="2">
        <v>2.5390000000000001</v>
      </c>
      <c r="D104" s="3">
        <v>2.1404000000000001</v>
      </c>
      <c r="E104" s="2">
        <v>1.0189999999999999E-3</v>
      </c>
      <c r="F104" s="3">
        <v>1.14E-2</v>
      </c>
      <c r="G104" s="2">
        <v>264</v>
      </c>
      <c r="H104" s="3">
        <v>426.1</v>
      </c>
      <c r="I104" s="2">
        <v>1.2130000000000001</v>
      </c>
      <c r="J104" s="3">
        <v>1.74</v>
      </c>
    </row>
    <row r="105" spans="2:10">
      <c r="B105" s="10">
        <v>40</v>
      </c>
      <c r="C105" s="2">
        <v>2.5966</v>
      </c>
      <c r="D105" s="3">
        <v>2.1953999999999998</v>
      </c>
      <c r="E105" s="2">
        <v>1.026E-3</v>
      </c>
      <c r="F105" s="3">
        <v>1.11E-2</v>
      </c>
      <c r="G105" s="2">
        <v>265.8</v>
      </c>
      <c r="H105" s="3">
        <v>426.1</v>
      </c>
      <c r="I105" s="2">
        <v>1.2190000000000001</v>
      </c>
      <c r="J105" s="3">
        <v>1.738</v>
      </c>
    </row>
    <row r="106" spans="2:10">
      <c r="B106" s="10">
        <v>41</v>
      </c>
      <c r="C106" s="2">
        <v>2.6551</v>
      </c>
      <c r="D106" s="3">
        <v>2.2515000000000001</v>
      </c>
      <c r="E106" s="2">
        <v>1.0319999999999999E-3</v>
      </c>
      <c r="F106" s="3">
        <v>1.0800000000000001E-2</v>
      </c>
      <c r="G106" s="2">
        <v>267.60000000000002</v>
      </c>
      <c r="H106" s="3">
        <v>426.1</v>
      </c>
      <c r="I106" s="2">
        <v>1.2250000000000001</v>
      </c>
      <c r="J106" s="3">
        <v>1.736</v>
      </c>
    </row>
    <row r="107" spans="2:10">
      <c r="B107" s="10">
        <v>42</v>
      </c>
      <c r="C107" s="2">
        <v>2.7145999999999999</v>
      </c>
      <c r="D107" s="3">
        <v>2.3086000000000002</v>
      </c>
      <c r="E107" s="2">
        <v>1.0380000000000001E-3</v>
      </c>
      <c r="F107" s="3">
        <v>1.04E-2</v>
      </c>
      <c r="G107" s="2">
        <v>269.5</v>
      </c>
      <c r="H107" s="3">
        <v>426</v>
      </c>
      <c r="I107" s="2">
        <v>1.23</v>
      </c>
      <c r="J107" s="3">
        <v>1.734</v>
      </c>
    </row>
    <row r="108" spans="2:10">
      <c r="B108" s="10">
        <v>43</v>
      </c>
      <c r="C108" s="2">
        <v>2.7749999999999999</v>
      </c>
      <c r="D108" s="3">
        <v>2.367</v>
      </c>
      <c r="E108" s="2">
        <v>1.0455E-3</v>
      </c>
      <c r="F108" s="3">
        <v>1.01E-2</v>
      </c>
      <c r="G108" s="2">
        <v>271.3</v>
      </c>
      <c r="H108" s="3">
        <v>425.9</v>
      </c>
      <c r="I108" s="2">
        <v>1.236</v>
      </c>
      <c r="J108" s="3">
        <v>1.7310000000000001</v>
      </c>
    </row>
    <row r="109" spans="2:10">
      <c r="B109" s="10">
        <v>44</v>
      </c>
      <c r="C109" s="2">
        <v>2.8363999999999998</v>
      </c>
      <c r="D109" s="3">
        <v>2.4264000000000001</v>
      </c>
      <c r="E109" s="2">
        <v>1.052E-3</v>
      </c>
      <c r="F109" s="3">
        <v>9.7999999999999997E-3</v>
      </c>
      <c r="G109" s="2">
        <v>273.2</v>
      </c>
      <c r="H109" s="3">
        <v>425.8</v>
      </c>
      <c r="I109" s="2">
        <v>1.242</v>
      </c>
      <c r="J109" s="3">
        <v>1.7290000000000001</v>
      </c>
    </row>
    <row r="110" spans="2:10">
      <c r="B110" s="10">
        <v>45</v>
      </c>
      <c r="C110" s="2">
        <v>2.8988</v>
      </c>
      <c r="D110" s="3">
        <v>2.4870999999999999</v>
      </c>
      <c r="E110" s="2">
        <v>1.059E-3</v>
      </c>
      <c r="F110" s="3">
        <v>9.4999999999999998E-3</v>
      </c>
      <c r="G110" s="2">
        <v>275.10000000000002</v>
      </c>
      <c r="H110" s="3">
        <v>425.7</v>
      </c>
      <c r="I110" s="2">
        <v>1.2470000000000001</v>
      </c>
      <c r="J110" s="3">
        <v>1.7270000000000001</v>
      </c>
    </row>
    <row r="111" spans="2:10">
      <c r="B111" s="10">
        <v>46</v>
      </c>
      <c r="C111" s="2">
        <v>2.9621</v>
      </c>
      <c r="D111" s="3">
        <v>2.5489000000000002</v>
      </c>
      <c r="E111" s="2">
        <v>1.0660000000000001E-3</v>
      </c>
      <c r="F111" s="3">
        <v>9.2999999999999992E-3</v>
      </c>
      <c r="G111" s="2">
        <v>277</v>
      </c>
      <c r="H111" s="3">
        <v>425.6</v>
      </c>
      <c r="I111" s="2">
        <v>1.2529999999999999</v>
      </c>
      <c r="J111" s="3">
        <v>1.7250000000000001</v>
      </c>
    </row>
    <row r="112" spans="2:10">
      <c r="B112" s="10">
        <v>47</v>
      </c>
      <c r="C112" s="2">
        <v>3.0265</v>
      </c>
      <c r="D112" s="3">
        <v>2.6120000000000001</v>
      </c>
      <c r="E112" s="2">
        <v>1.0740000000000001E-3</v>
      </c>
      <c r="F112" s="3">
        <v>8.9999999999999993E-3</v>
      </c>
      <c r="G112" s="2">
        <v>278.89999999999998</v>
      </c>
      <c r="H112" s="3">
        <v>425.4</v>
      </c>
      <c r="I112" s="2">
        <v>1.2589999999999999</v>
      </c>
      <c r="J112" s="3">
        <v>1.722</v>
      </c>
    </row>
    <row r="113" spans="2:10">
      <c r="B113" s="10">
        <v>48</v>
      </c>
      <c r="C113" s="2">
        <v>3.0918999999999999</v>
      </c>
      <c r="D113" s="3">
        <v>2.6764000000000001</v>
      </c>
      <c r="E113" s="2">
        <v>1.0820000000000001E-3</v>
      </c>
      <c r="F113" s="3">
        <v>8.6999999999999994E-3</v>
      </c>
      <c r="G113" s="2">
        <v>280.89999999999998</v>
      </c>
      <c r="H113" s="3">
        <v>425.2</v>
      </c>
      <c r="I113" s="2">
        <v>1.2649999999999999</v>
      </c>
      <c r="J113" s="3">
        <v>1.72</v>
      </c>
    </row>
    <row r="114" spans="2:10">
      <c r="B114" s="10">
        <v>49</v>
      </c>
      <c r="C114" s="2">
        <v>3.1581999999999999</v>
      </c>
      <c r="D114" s="3">
        <v>2.742</v>
      </c>
      <c r="E114" s="2">
        <v>1.09E-3</v>
      </c>
      <c r="F114" s="3">
        <v>8.3999999999999995E-3</v>
      </c>
      <c r="G114" s="2">
        <v>282.89999999999998</v>
      </c>
      <c r="H114" s="3">
        <v>425</v>
      </c>
      <c r="I114" s="2">
        <v>1.2709999999999999</v>
      </c>
      <c r="J114" s="3">
        <v>1.718</v>
      </c>
    </row>
    <row r="115" spans="2:10">
      <c r="B115" s="10">
        <v>50</v>
      </c>
      <c r="C115" s="2">
        <v>3.2256</v>
      </c>
      <c r="D115" s="3">
        <v>2.8089</v>
      </c>
      <c r="E115" s="2">
        <v>1.098E-3</v>
      </c>
      <c r="F115" s="3">
        <v>8.2000000000000007E-3</v>
      </c>
      <c r="G115" s="2">
        <v>28.48</v>
      </c>
      <c r="H115" s="3">
        <v>424.7</v>
      </c>
      <c r="I115" s="2">
        <v>1.2769999999999999</v>
      </c>
      <c r="J115" s="3">
        <v>1.7150000000000001</v>
      </c>
    </row>
    <row r="116" spans="2:10">
      <c r="B116" s="10">
        <v>51</v>
      </c>
      <c r="C116" s="2">
        <v>3.294</v>
      </c>
      <c r="D116" s="3">
        <v>2.8772000000000002</v>
      </c>
      <c r="E116" s="2">
        <v>1.1069999999999999E-3</v>
      </c>
      <c r="F116" s="3">
        <v>7.9000000000000008E-3</v>
      </c>
      <c r="G116" s="2">
        <v>286.89999999999998</v>
      </c>
      <c r="H116" s="3">
        <v>424.5</v>
      </c>
      <c r="I116" s="2">
        <v>1.2829999999999999</v>
      </c>
      <c r="J116" s="3">
        <v>1.7130000000000001</v>
      </c>
    </row>
    <row r="117" spans="2:10">
      <c r="B117" s="10">
        <v>52</v>
      </c>
      <c r="C117" s="2">
        <v>3.3635000000000002</v>
      </c>
      <c r="D117" s="3">
        <v>2.9468000000000001</v>
      </c>
      <c r="E117" s="2">
        <v>1.116E-3</v>
      </c>
      <c r="F117" s="3">
        <v>7.7000000000000002E-3</v>
      </c>
      <c r="G117" s="2">
        <v>288.89999999999998</v>
      </c>
      <c r="H117" s="3">
        <v>424.1</v>
      </c>
      <c r="I117" s="2">
        <v>1.2889999999999999</v>
      </c>
      <c r="J117" s="3">
        <v>1.71</v>
      </c>
    </row>
    <row r="118" spans="2:10">
      <c r="B118" s="10">
        <v>53</v>
      </c>
      <c r="C118" s="2">
        <v>3.4340000000000002</v>
      </c>
      <c r="D118" s="3">
        <v>3.0177999999999998</v>
      </c>
      <c r="E118" s="2">
        <v>1.126E-3</v>
      </c>
      <c r="F118" s="3">
        <v>7.4000000000000003E-3</v>
      </c>
      <c r="G118" s="2">
        <v>291</v>
      </c>
      <c r="H118" s="3">
        <v>423.8</v>
      </c>
      <c r="I118" s="2">
        <v>1.2949999999999999</v>
      </c>
      <c r="J118" s="3">
        <v>1.7070000000000001</v>
      </c>
    </row>
    <row r="119" spans="2:10">
      <c r="B119" s="10">
        <v>54</v>
      </c>
      <c r="C119" s="2">
        <v>3.5055000000000001</v>
      </c>
      <c r="D119" s="3">
        <v>3.0901999999999998</v>
      </c>
      <c r="E119" s="2">
        <v>1.1360000000000001E-3</v>
      </c>
      <c r="F119" s="3">
        <v>7.1999999999999998E-3</v>
      </c>
      <c r="G119" s="2">
        <v>293</v>
      </c>
      <c r="H119" s="3">
        <v>423.4</v>
      </c>
      <c r="I119" s="2">
        <v>1.3009999999999999</v>
      </c>
      <c r="J119" s="3">
        <v>1.704</v>
      </c>
    </row>
    <row r="120" spans="2:10">
      <c r="B120" s="10">
        <v>55</v>
      </c>
      <c r="C120" s="2">
        <v>3.5781000000000001</v>
      </c>
      <c r="D120" s="3">
        <v>3.1640999999999999</v>
      </c>
      <c r="E120" s="2">
        <v>1.1460000000000001E-3</v>
      </c>
      <c r="F120" s="3">
        <v>7.0000000000000001E-3</v>
      </c>
      <c r="G120" s="2">
        <v>295.2</v>
      </c>
      <c r="H120" s="3">
        <v>423</v>
      </c>
      <c r="I120" s="2">
        <v>1.3069999999999999</v>
      </c>
      <c r="J120" s="3">
        <v>1.702</v>
      </c>
    </row>
    <row r="121" spans="2:10">
      <c r="B121" s="10">
        <v>56</v>
      </c>
      <c r="C121" s="2">
        <v>3.6518000000000002</v>
      </c>
      <c r="D121" s="3">
        <v>3.2395</v>
      </c>
      <c r="E121" s="2">
        <v>1.157E-3</v>
      </c>
      <c r="F121" s="3">
        <v>6.7000000000000002E-3</v>
      </c>
      <c r="G121" s="2">
        <v>297.3</v>
      </c>
      <c r="H121" s="3">
        <v>422.5</v>
      </c>
      <c r="I121" s="2">
        <v>1.3140000000000001</v>
      </c>
      <c r="J121" s="3">
        <v>1.6990000000000001</v>
      </c>
    </row>
    <row r="122" spans="2:10">
      <c r="B122" s="10">
        <v>57</v>
      </c>
      <c r="C122" s="2">
        <v>3.7265000000000001</v>
      </c>
      <c r="D122" s="3">
        <v>3.3315999999999999</v>
      </c>
      <c r="E122" s="2">
        <v>1.1689999999999999E-3</v>
      </c>
      <c r="F122" s="3">
        <v>6.4999999999999997E-3</v>
      </c>
      <c r="G122" s="2">
        <v>299.5</v>
      </c>
      <c r="H122" s="3">
        <v>422</v>
      </c>
      <c r="I122" s="2">
        <v>1.32</v>
      </c>
      <c r="J122" s="3">
        <v>1.6950000000000001</v>
      </c>
    </row>
    <row r="123" spans="2:10">
      <c r="B123" s="10">
        <v>58</v>
      </c>
      <c r="C123" s="2">
        <v>3.8022</v>
      </c>
      <c r="D123" s="3">
        <v>3.3948999999999998</v>
      </c>
      <c r="E123" s="2">
        <v>1.181E-3</v>
      </c>
      <c r="F123" s="3">
        <v>6.3E-3</v>
      </c>
      <c r="G123" s="2">
        <v>301.7</v>
      </c>
      <c r="H123" s="3">
        <v>421.4</v>
      </c>
      <c r="I123" s="2">
        <v>1.3260000000000001</v>
      </c>
      <c r="J123" s="3">
        <v>1.6919999999999999</v>
      </c>
    </row>
    <row r="124" spans="2:10">
      <c r="B124" s="10">
        <v>59</v>
      </c>
      <c r="C124" s="2">
        <v>3.8791000000000002</v>
      </c>
      <c r="D124" s="3">
        <v>3.4750999999999999</v>
      </c>
      <c r="E124" s="2">
        <v>1.194E-3</v>
      </c>
      <c r="F124" s="3">
        <v>6.1000000000000004E-3</v>
      </c>
      <c r="G124" s="2">
        <v>304</v>
      </c>
      <c r="H124" s="3">
        <v>420.8</v>
      </c>
      <c r="I124" s="2">
        <v>1.333</v>
      </c>
      <c r="J124" s="3">
        <v>1.6890000000000001</v>
      </c>
    </row>
    <row r="125" spans="2:10" ht="18.600000000000001" thickBot="1">
      <c r="B125" s="11">
        <v>60</v>
      </c>
      <c r="C125" s="4">
        <v>3.9569999999999999</v>
      </c>
      <c r="D125" s="5">
        <v>3.5569000000000002</v>
      </c>
      <c r="E125" s="4">
        <v>1.2080000000000001E-3</v>
      </c>
      <c r="F125" s="5">
        <v>5.8999999999999999E-3</v>
      </c>
      <c r="G125" s="4">
        <v>306.3</v>
      </c>
      <c r="H125" s="5">
        <v>420.1</v>
      </c>
      <c r="I125" s="4">
        <v>1.34</v>
      </c>
      <c r="J125" s="5">
        <v>1.6850000000000001</v>
      </c>
    </row>
  </sheetData>
  <mergeCells count="8">
    <mergeCell ref="C2:D2"/>
    <mergeCell ref="E2:F2"/>
    <mergeCell ref="G2:H2"/>
    <mergeCell ref="I2:J2"/>
    <mergeCell ref="C3:D3"/>
    <mergeCell ref="E3:F3"/>
    <mergeCell ref="G3:H3"/>
    <mergeCell ref="I3:J3"/>
  </mergeCells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4CBC-6619-4DDD-B4D7-3A14E0644F1E}">
  <dimension ref="B1:J8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3" sqref="D83"/>
    </sheetView>
  </sheetViews>
  <sheetFormatPr defaultRowHeight="18"/>
  <cols>
    <col min="5" max="5" width="11.59765625" bestFit="1" customWidth="1"/>
  </cols>
  <sheetData>
    <row r="1" spans="2:10" ht="18.600000000000001" thickBot="1">
      <c r="C1" s="33" t="s">
        <v>141</v>
      </c>
      <c r="D1" s="33"/>
    </row>
    <row r="2" spans="2:10">
      <c r="B2" s="8" t="s">
        <v>0</v>
      </c>
      <c r="C2" s="208" t="s">
        <v>2</v>
      </c>
      <c r="D2" s="209"/>
      <c r="E2" s="196" t="s">
        <v>146</v>
      </c>
      <c r="F2" s="134"/>
      <c r="G2" s="196" t="s">
        <v>6</v>
      </c>
      <c r="H2" s="134"/>
      <c r="I2" s="204" t="s">
        <v>8</v>
      </c>
      <c r="J2" s="134"/>
    </row>
    <row r="3" spans="2:10" ht="18.600000000000001" thickBot="1">
      <c r="B3" s="9" t="s">
        <v>1</v>
      </c>
      <c r="C3" s="210" t="s">
        <v>5</v>
      </c>
      <c r="D3" s="211"/>
      <c r="E3" s="197" t="s">
        <v>15</v>
      </c>
      <c r="F3" s="136"/>
      <c r="G3" s="197" t="s">
        <v>7</v>
      </c>
      <c r="H3" s="136"/>
      <c r="I3" s="206" t="s">
        <v>9</v>
      </c>
      <c r="J3" s="136"/>
    </row>
    <row r="4" spans="2:10" ht="18.600000000000001" thickBot="1">
      <c r="B4" s="19"/>
      <c r="C4" s="20" t="s">
        <v>3</v>
      </c>
      <c r="D4" s="52"/>
      <c r="E4" s="20" t="s">
        <v>3</v>
      </c>
      <c r="F4" s="23" t="s">
        <v>4</v>
      </c>
      <c r="G4" s="20" t="s">
        <v>3</v>
      </c>
      <c r="H4" s="21" t="s">
        <v>4</v>
      </c>
      <c r="I4" s="22" t="s">
        <v>3</v>
      </c>
      <c r="J4" s="21" t="s">
        <v>4</v>
      </c>
    </row>
    <row r="5" spans="2:10">
      <c r="B5" s="27">
        <v>-50</v>
      </c>
      <c r="C5" s="53">
        <v>0.68233999999999995</v>
      </c>
      <c r="D5" s="56"/>
      <c r="E5" s="6">
        <v>8.6609999999999996E-4</v>
      </c>
      <c r="F5" s="12">
        <v>5.5788999999999998E-2</v>
      </c>
      <c r="G5" s="2">
        <v>92.942999999999998</v>
      </c>
      <c r="H5" s="3">
        <v>432.68</v>
      </c>
      <c r="I5" s="6">
        <v>0.57940000000000003</v>
      </c>
      <c r="J5" s="3">
        <v>2.1017999999999999</v>
      </c>
    </row>
    <row r="6" spans="2:10">
      <c r="B6" s="14">
        <v>-49</v>
      </c>
      <c r="C6" s="53">
        <v>0.71048999999999995</v>
      </c>
      <c r="D6" s="57"/>
      <c r="E6" s="6">
        <v>8.6890000000000003E-4</v>
      </c>
      <c r="F6" s="12">
        <v>5.3654E-2</v>
      </c>
      <c r="G6" s="2">
        <v>94.921999999999997</v>
      </c>
      <c r="H6" s="3">
        <v>432.99</v>
      </c>
      <c r="I6" s="6">
        <v>0.58809999999999996</v>
      </c>
      <c r="J6" s="3">
        <v>2.0962999999999998</v>
      </c>
    </row>
    <row r="7" spans="2:10">
      <c r="B7" s="10">
        <v>-48</v>
      </c>
      <c r="C7" s="53">
        <v>0.73948999999999998</v>
      </c>
      <c r="D7" s="57"/>
      <c r="E7" s="6">
        <v>8.7180000000000005E-4</v>
      </c>
      <c r="F7" s="12">
        <v>5.1617999999999997E-2</v>
      </c>
      <c r="G7" s="2">
        <v>96.905000000000001</v>
      </c>
      <c r="H7" s="3">
        <v>433.29</v>
      </c>
      <c r="I7" s="6">
        <v>0.5968</v>
      </c>
      <c r="J7" s="3">
        <v>2.0909</v>
      </c>
    </row>
    <row r="8" spans="2:10">
      <c r="B8" s="14">
        <v>-47</v>
      </c>
      <c r="C8" s="53">
        <v>0.76937</v>
      </c>
      <c r="D8" s="57"/>
      <c r="E8" s="6">
        <v>8.7460000000000001E-4</v>
      </c>
      <c r="F8" s="12">
        <v>4.9674000000000003E-2</v>
      </c>
      <c r="G8" s="2">
        <v>98.891000000000005</v>
      </c>
      <c r="H8" s="3">
        <v>433.58</v>
      </c>
      <c r="I8" s="6">
        <v>0.60550000000000004</v>
      </c>
      <c r="J8" s="3">
        <v>2.0855000000000001</v>
      </c>
    </row>
    <row r="9" spans="2:10">
      <c r="B9" s="10">
        <v>-46</v>
      </c>
      <c r="C9" s="53">
        <v>0.80015000000000003</v>
      </c>
      <c r="D9" s="57"/>
      <c r="E9" s="6">
        <v>8.7750000000000002E-4</v>
      </c>
      <c r="F9" s="12">
        <v>4.7819E-2</v>
      </c>
      <c r="G9" s="2">
        <v>100.88</v>
      </c>
      <c r="H9" s="3">
        <v>433.86</v>
      </c>
      <c r="I9" s="6">
        <v>0.61419999999999997</v>
      </c>
      <c r="J9" s="3">
        <v>2.0800999999999998</v>
      </c>
    </row>
    <row r="10" spans="2:10">
      <c r="B10" s="14">
        <v>-45</v>
      </c>
      <c r="C10" s="53">
        <v>0.83184000000000002</v>
      </c>
      <c r="D10" s="57"/>
      <c r="E10" s="6">
        <v>8.8049999999999999E-4</v>
      </c>
      <c r="F10" s="12">
        <v>4.6045999999999997E-2</v>
      </c>
      <c r="G10" s="2">
        <v>102.87</v>
      </c>
      <c r="H10" s="3">
        <v>434.13</v>
      </c>
      <c r="I10" s="6">
        <v>0.62280000000000002</v>
      </c>
      <c r="J10" s="3">
        <v>2.0747</v>
      </c>
    </row>
    <row r="11" spans="2:10">
      <c r="B11" s="10">
        <v>-44</v>
      </c>
      <c r="C11" s="53">
        <v>0.86445000000000005</v>
      </c>
      <c r="D11" s="57"/>
      <c r="E11" s="6">
        <v>8.8340000000000001E-4</v>
      </c>
      <c r="F11" s="12">
        <v>4.4352000000000003E-2</v>
      </c>
      <c r="G11" s="2">
        <v>104.87</v>
      </c>
      <c r="H11" s="3">
        <v>434.39</v>
      </c>
      <c r="I11" s="6">
        <v>0.63139999999999996</v>
      </c>
      <c r="J11" s="3">
        <v>2.0693999999999999</v>
      </c>
    </row>
    <row r="12" spans="2:10">
      <c r="B12" s="14">
        <v>-43</v>
      </c>
      <c r="C12" s="53">
        <v>0.89800000000000002</v>
      </c>
      <c r="D12" s="57"/>
      <c r="E12" s="6">
        <v>8.8639999999999997E-4</v>
      </c>
      <c r="F12" s="12">
        <v>4.2733E-2</v>
      </c>
      <c r="G12" s="2">
        <v>106.87</v>
      </c>
      <c r="H12" s="3">
        <v>434.64</v>
      </c>
      <c r="I12" s="6">
        <v>0.64</v>
      </c>
      <c r="J12" s="3">
        <v>2.0642</v>
      </c>
    </row>
    <row r="13" spans="2:10">
      <c r="B13" s="10">
        <v>-42</v>
      </c>
      <c r="C13" s="53">
        <v>0.93252000000000002</v>
      </c>
      <c r="D13" s="57"/>
      <c r="E13" s="6">
        <v>8.8949999999999999E-4</v>
      </c>
      <c r="F13" s="12">
        <v>4.1183999999999998E-2</v>
      </c>
      <c r="G13" s="2">
        <v>108.88</v>
      </c>
      <c r="H13" s="3">
        <v>434.88</v>
      </c>
      <c r="I13" s="6">
        <v>0.64859999999999995</v>
      </c>
      <c r="J13" s="3">
        <v>2.0589</v>
      </c>
    </row>
    <row r="14" spans="2:10">
      <c r="B14" s="14">
        <v>-41</v>
      </c>
      <c r="C14" s="53">
        <v>0.96801000000000004</v>
      </c>
      <c r="D14" s="57"/>
      <c r="E14" s="6">
        <v>8.9260000000000001E-4</v>
      </c>
      <c r="F14" s="12">
        <v>3.9702000000000001E-2</v>
      </c>
      <c r="G14" s="2">
        <v>110.89</v>
      </c>
      <c r="H14" s="3">
        <v>435.11</v>
      </c>
      <c r="I14" s="6">
        <v>0.64710000000000001</v>
      </c>
      <c r="J14" s="3">
        <v>2.0537000000000001</v>
      </c>
    </row>
    <row r="15" spans="2:10">
      <c r="B15" s="10">
        <v>-40</v>
      </c>
      <c r="C15" s="53">
        <v>1.0044999999999999</v>
      </c>
      <c r="D15" s="57"/>
      <c r="E15" s="6">
        <v>8.9570000000000003E-4</v>
      </c>
      <c r="F15" s="12">
        <v>3.8283999999999999E-2</v>
      </c>
      <c r="G15" s="2">
        <v>112.9</v>
      </c>
      <c r="H15" s="3">
        <v>435.32</v>
      </c>
      <c r="I15" s="6">
        <v>0.66559999999999997</v>
      </c>
      <c r="J15" s="3">
        <v>2.0485000000000002</v>
      </c>
    </row>
    <row r="16" spans="2:10">
      <c r="B16" s="14">
        <v>-39</v>
      </c>
      <c r="C16" s="53">
        <v>1.042</v>
      </c>
      <c r="D16" s="57"/>
      <c r="E16" s="6">
        <v>8.989E-4</v>
      </c>
      <c r="F16" s="12">
        <v>3.6924999999999999E-2</v>
      </c>
      <c r="G16" s="2">
        <v>114.92</v>
      </c>
      <c r="H16" s="3">
        <v>435.53</v>
      </c>
      <c r="I16" s="6">
        <v>0.67410000000000003</v>
      </c>
      <c r="J16" s="3">
        <v>2.0434000000000001</v>
      </c>
    </row>
    <row r="17" spans="2:10">
      <c r="B17" s="10">
        <v>-38</v>
      </c>
      <c r="C17" s="53">
        <v>1.0805</v>
      </c>
      <c r="D17" s="57"/>
      <c r="E17" s="6">
        <v>9.0209999999999997E-4</v>
      </c>
      <c r="F17" s="12">
        <v>3.5624000000000003E-2</v>
      </c>
      <c r="G17" s="2">
        <v>116.95</v>
      </c>
      <c r="H17" s="3">
        <v>435.72</v>
      </c>
      <c r="I17" s="6">
        <v>0.68259999999999998</v>
      </c>
      <c r="J17" s="3">
        <v>2.0381999999999998</v>
      </c>
    </row>
    <row r="18" spans="2:10">
      <c r="B18" s="14">
        <v>-37</v>
      </c>
      <c r="C18" s="53">
        <v>1.1201000000000001</v>
      </c>
      <c r="D18" s="57"/>
      <c r="E18" s="6">
        <v>9.054E-4</v>
      </c>
      <c r="F18" s="12">
        <v>3.4376999999999998E-2</v>
      </c>
      <c r="G18" s="2">
        <v>118.98</v>
      </c>
      <c r="H18" s="3">
        <v>435.9</v>
      </c>
      <c r="I18" s="6">
        <v>0.69110000000000005</v>
      </c>
      <c r="J18" s="3">
        <v>2.0030999999999999</v>
      </c>
    </row>
    <row r="19" spans="2:10">
      <c r="B19" s="10">
        <v>-36</v>
      </c>
      <c r="C19" s="53">
        <v>1.1607000000000001</v>
      </c>
      <c r="D19" s="57"/>
      <c r="E19" s="6">
        <v>9.0870000000000002E-4</v>
      </c>
      <c r="F19" s="12">
        <v>3.3181000000000002E-2</v>
      </c>
      <c r="G19" s="2">
        <v>121.01</v>
      </c>
      <c r="H19" s="3">
        <v>436.07</v>
      </c>
      <c r="I19" s="6">
        <v>0.69950000000000001</v>
      </c>
      <c r="J19" s="3">
        <v>2.0280999999999998</v>
      </c>
    </row>
    <row r="20" spans="2:10">
      <c r="B20" s="14">
        <v>-35</v>
      </c>
      <c r="C20" s="53">
        <v>1.2023999999999999</v>
      </c>
      <c r="D20" s="57"/>
      <c r="E20" s="6">
        <v>9.1200000000000005E-4</v>
      </c>
      <c r="F20" s="12">
        <v>3.2035000000000001E-2</v>
      </c>
      <c r="G20" s="2">
        <v>123.05</v>
      </c>
      <c r="H20" s="3">
        <v>436.23</v>
      </c>
      <c r="I20" s="6">
        <v>0.70789999999999997</v>
      </c>
      <c r="J20" s="3">
        <v>2.0230000000000001</v>
      </c>
    </row>
    <row r="21" spans="2:10">
      <c r="B21" s="10">
        <v>-34</v>
      </c>
      <c r="C21" s="53">
        <v>1.2452000000000001</v>
      </c>
      <c r="D21" s="57"/>
      <c r="E21" s="6">
        <v>9.1549999999999997E-4</v>
      </c>
      <c r="F21" s="12">
        <v>3.0935000000000001E-2</v>
      </c>
      <c r="G21" s="2">
        <v>125.1</v>
      </c>
      <c r="H21" s="3">
        <v>436.37</v>
      </c>
      <c r="I21" s="6">
        <v>0.71630000000000005</v>
      </c>
      <c r="J21" s="3">
        <v>2.0179999999999998</v>
      </c>
    </row>
    <row r="22" spans="2:10">
      <c r="B22" s="14">
        <v>-33</v>
      </c>
      <c r="C22" s="53">
        <v>1.2890999999999999</v>
      </c>
      <c r="D22" s="57"/>
      <c r="E22" s="6">
        <v>9.1889999999999995E-4</v>
      </c>
      <c r="F22" s="12">
        <v>2.9878999999999999E-2</v>
      </c>
      <c r="G22" s="2">
        <v>127.15</v>
      </c>
      <c r="H22" s="3">
        <v>436.51</v>
      </c>
      <c r="I22" s="6">
        <v>0.7147</v>
      </c>
      <c r="J22" s="3">
        <v>2.0129000000000001</v>
      </c>
    </row>
    <row r="23" spans="2:10">
      <c r="B23" s="10">
        <v>-32</v>
      </c>
      <c r="C23" s="53">
        <v>1.3342000000000001</v>
      </c>
      <c r="D23" s="57"/>
      <c r="E23" s="6">
        <v>9.2239999999999998E-4</v>
      </c>
      <c r="F23" s="12">
        <v>2.8864999999999998E-2</v>
      </c>
      <c r="G23" s="2">
        <v>129.19999999999999</v>
      </c>
      <c r="H23" s="3">
        <v>436.62</v>
      </c>
      <c r="I23" s="6">
        <v>0.73309999999999997</v>
      </c>
      <c r="J23" s="3">
        <v>2.0078999999999998</v>
      </c>
    </row>
    <row r="24" spans="2:10">
      <c r="B24" s="14">
        <v>-31</v>
      </c>
      <c r="C24" s="53">
        <v>1.3804000000000001</v>
      </c>
      <c r="D24" s="57"/>
      <c r="E24" s="6">
        <v>9.2599999999999996E-4</v>
      </c>
      <c r="F24" s="12">
        <v>2.7890999999999999E-2</v>
      </c>
      <c r="G24" s="2">
        <v>131.27000000000001</v>
      </c>
      <c r="H24" s="3">
        <v>436.73</v>
      </c>
      <c r="I24" s="6">
        <v>0.74150000000000005</v>
      </c>
      <c r="J24" s="3">
        <v>2.0028999999999999</v>
      </c>
    </row>
    <row r="25" spans="2:10">
      <c r="B25" s="10">
        <v>-30</v>
      </c>
      <c r="C25" s="53">
        <v>1.4278</v>
      </c>
      <c r="D25" s="57"/>
      <c r="E25" s="6">
        <v>9.2960000000000004E-4</v>
      </c>
      <c r="F25" s="12">
        <v>2.6956000000000001E-2</v>
      </c>
      <c r="G25" s="2">
        <v>133.34</v>
      </c>
      <c r="H25" s="3">
        <v>436.82</v>
      </c>
      <c r="I25" s="6">
        <v>0.74980000000000002</v>
      </c>
      <c r="J25" s="3">
        <v>1.998</v>
      </c>
    </row>
    <row r="26" spans="2:10">
      <c r="B26" s="14">
        <v>-29</v>
      </c>
      <c r="C26" s="53">
        <v>1.4762999999999999</v>
      </c>
      <c r="D26" s="57"/>
      <c r="E26" s="6">
        <v>9.3329999999999997E-4</v>
      </c>
      <c r="F26" s="12">
        <v>2.6055999999999999E-2</v>
      </c>
      <c r="G26" s="2">
        <v>135.41</v>
      </c>
      <c r="H26" s="3">
        <v>436.9</v>
      </c>
      <c r="I26" s="6">
        <v>0.75819999999999999</v>
      </c>
      <c r="J26" s="3">
        <v>1.998</v>
      </c>
    </row>
    <row r="27" spans="2:10">
      <c r="B27" s="10">
        <v>-28</v>
      </c>
      <c r="C27" s="53">
        <v>1.5261</v>
      </c>
      <c r="D27" s="57"/>
      <c r="E27" s="6">
        <v>9.3700000000000001E-4</v>
      </c>
      <c r="F27" s="12">
        <v>2.5191999999999999E-2</v>
      </c>
      <c r="G27" s="2">
        <v>137.5</v>
      </c>
      <c r="H27" s="3">
        <v>436.96</v>
      </c>
      <c r="I27" s="6">
        <v>0.76649999999999996</v>
      </c>
      <c r="J27" s="3">
        <v>1.988</v>
      </c>
    </row>
    <row r="28" spans="2:10">
      <c r="B28" s="14">
        <v>-27</v>
      </c>
      <c r="C28" s="53">
        <v>1.577</v>
      </c>
      <c r="D28" s="57"/>
      <c r="E28" s="6">
        <v>9.4079999999999999E-4</v>
      </c>
      <c r="F28" s="12">
        <v>2.436E-2</v>
      </c>
      <c r="G28" s="2">
        <v>139.59</v>
      </c>
      <c r="H28" s="3">
        <v>437.01</v>
      </c>
      <c r="I28" s="6">
        <v>0.77480000000000004</v>
      </c>
      <c r="J28" s="3">
        <v>1.9831000000000001</v>
      </c>
    </row>
    <row r="29" spans="2:10">
      <c r="B29" s="10">
        <v>-26</v>
      </c>
      <c r="C29" s="53">
        <v>1.6293</v>
      </c>
      <c r="D29" s="57"/>
      <c r="E29" s="6">
        <v>9.4470000000000003E-4</v>
      </c>
      <c r="F29" s="12">
        <v>2.3560000000000001E-2</v>
      </c>
      <c r="G29" s="2">
        <v>141.69</v>
      </c>
      <c r="H29" s="3">
        <v>437.04</v>
      </c>
      <c r="I29" s="6">
        <v>0.78310000000000002</v>
      </c>
      <c r="J29" s="3">
        <v>1.9781</v>
      </c>
    </row>
    <row r="30" spans="2:10">
      <c r="B30" s="14">
        <v>-25</v>
      </c>
      <c r="C30" s="53">
        <v>1.6827000000000001</v>
      </c>
      <c r="D30" s="57"/>
      <c r="E30" s="6">
        <v>9.4859999999999996E-4</v>
      </c>
      <c r="F30" s="12">
        <v>2.2789E-2</v>
      </c>
      <c r="G30" s="2">
        <v>143.79</v>
      </c>
      <c r="H30" s="3">
        <v>437.06</v>
      </c>
      <c r="I30" s="6">
        <v>0.79139999999999999</v>
      </c>
      <c r="J30" s="3">
        <v>1.9732000000000001</v>
      </c>
    </row>
    <row r="31" spans="2:10">
      <c r="B31" s="10">
        <v>-24</v>
      </c>
      <c r="C31" s="53">
        <v>1.7375</v>
      </c>
      <c r="D31" s="57"/>
      <c r="E31" s="6">
        <v>9.5259999999999995E-4</v>
      </c>
      <c r="F31" s="12">
        <v>2.2048000000000002E-2</v>
      </c>
      <c r="G31" s="2">
        <v>145.91</v>
      </c>
      <c r="H31" s="3">
        <v>437.06</v>
      </c>
      <c r="I31" s="6">
        <v>0.79969999999999997</v>
      </c>
      <c r="J31" s="3">
        <v>1.9682999999999999</v>
      </c>
    </row>
    <row r="32" spans="2:10">
      <c r="B32" s="14">
        <v>-23</v>
      </c>
      <c r="C32" s="53">
        <v>1.7935000000000001</v>
      </c>
      <c r="D32" s="57"/>
      <c r="E32" s="6">
        <v>9.567E-4</v>
      </c>
      <c r="F32" s="12">
        <v>2.1333999999999999E-2</v>
      </c>
      <c r="G32" s="2">
        <v>148.03</v>
      </c>
      <c r="H32" s="3">
        <v>437.04</v>
      </c>
      <c r="I32" s="6">
        <v>0.80800000000000005</v>
      </c>
      <c r="J32" s="3">
        <v>1.9633</v>
      </c>
    </row>
    <row r="33" spans="2:10">
      <c r="B33" s="10">
        <v>-22</v>
      </c>
      <c r="C33" s="53">
        <v>1.8509</v>
      </c>
      <c r="D33" s="57"/>
      <c r="E33" s="6">
        <v>9.6080000000000004E-4</v>
      </c>
      <c r="F33" s="12">
        <v>2.0645E-2</v>
      </c>
      <c r="G33" s="2">
        <v>150.16</v>
      </c>
      <c r="H33" s="3">
        <v>437.01</v>
      </c>
      <c r="I33" s="6">
        <v>0.81630000000000003</v>
      </c>
      <c r="J33" s="3">
        <v>1.9583999999999999</v>
      </c>
    </row>
    <row r="34" spans="2:10">
      <c r="B34" s="14">
        <v>-21</v>
      </c>
      <c r="C34" s="53">
        <v>1.9096</v>
      </c>
      <c r="D34" s="57"/>
      <c r="E34" s="6">
        <v>9.6500000000000004E-4</v>
      </c>
      <c r="F34" s="12">
        <v>1.9982E-2</v>
      </c>
      <c r="G34" s="2">
        <v>152.30000000000001</v>
      </c>
      <c r="H34" s="3">
        <v>436.96</v>
      </c>
      <c r="I34" s="6">
        <v>0.8246</v>
      </c>
      <c r="J34" s="3">
        <v>1.9535</v>
      </c>
    </row>
    <row r="35" spans="2:10">
      <c r="B35" s="10">
        <v>-20</v>
      </c>
      <c r="C35" s="53">
        <v>1.9696</v>
      </c>
      <c r="D35" s="57"/>
      <c r="E35" s="6">
        <v>9.6929999999999998E-4</v>
      </c>
      <c r="F35" s="12">
        <v>1.9342999999999999E-2</v>
      </c>
      <c r="G35" s="2">
        <v>154.44999999999999</v>
      </c>
      <c r="H35" s="3">
        <v>436.89</v>
      </c>
      <c r="I35" s="6">
        <v>0.83279999999999998</v>
      </c>
      <c r="J35" s="3">
        <v>1.9484999999999999</v>
      </c>
    </row>
    <row r="36" spans="2:10">
      <c r="B36" s="14">
        <v>-19</v>
      </c>
      <c r="C36" s="53">
        <v>2.0310000000000001</v>
      </c>
      <c r="D36" s="57"/>
      <c r="E36" s="6">
        <v>9.7369999999999998E-4</v>
      </c>
      <c r="F36" s="12">
        <v>1.8726E-2</v>
      </c>
      <c r="G36" s="2">
        <v>156.61000000000001</v>
      </c>
      <c r="H36" s="3">
        <v>436.81</v>
      </c>
      <c r="I36" s="6">
        <v>0.84109999999999996</v>
      </c>
      <c r="J36" s="3">
        <v>1.9436</v>
      </c>
    </row>
    <row r="37" spans="2:10">
      <c r="B37" s="10">
        <v>-18</v>
      </c>
      <c r="C37" s="53">
        <v>2.0937999999999999</v>
      </c>
      <c r="D37" s="57"/>
      <c r="E37" s="6">
        <v>9.7820000000000003E-4</v>
      </c>
      <c r="F37" s="12">
        <v>1.8131000000000001E-2</v>
      </c>
      <c r="G37" s="2">
        <v>158.77000000000001</v>
      </c>
      <c r="H37" s="3">
        <v>436.7</v>
      </c>
      <c r="I37" s="6">
        <v>0.84940000000000004</v>
      </c>
      <c r="J37" s="3">
        <v>1.9386000000000001</v>
      </c>
    </row>
    <row r="38" spans="2:10">
      <c r="B38" s="14">
        <v>-17</v>
      </c>
      <c r="C38" s="53">
        <v>2.1581000000000001</v>
      </c>
      <c r="D38" s="57"/>
      <c r="E38" s="6">
        <v>9.8269999999999998E-4</v>
      </c>
      <c r="F38" s="12">
        <v>1.7557E-2</v>
      </c>
      <c r="G38" s="2">
        <v>160.94999999999999</v>
      </c>
      <c r="H38" s="3">
        <v>436.58</v>
      </c>
      <c r="I38" s="6">
        <v>0.85760000000000003</v>
      </c>
      <c r="J38" s="3">
        <v>1.9337</v>
      </c>
    </row>
    <row r="39" spans="2:10">
      <c r="B39" s="10">
        <v>-16</v>
      </c>
      <c r="C39" s="53">
        <v>2.2237</v>
      </c>
      <c r="D39" s="57"/>
      <c r="E39" s="6">
        <v>9.8729999999999998E-4</v>
      </c>
      <c r="F39" s="12">
        <v>1.7002E-2</v>
      </c>
      <c r="G39" s="2">
        <v>163.13999999999999</v>
      </c>
      <c r="H39" s="3">
        <v>4366.4399999999996</v>
      </c>
      <c r="I39" s="6">
        <v>0.8659</v>
      </c>
      <c r="J39" s="3">
        <v>1.9287000000000001</v>
      </c>
    </row>
    <row r="40" spans="2:10">
      <c r="B40" s="14">
        <v>-15</v>
      </c>
      <c r="C40" s="53">
        <v>2.2907999999999999</v>
      </c>
      <c r="D40" s="57"/>
      <c r="E40" s="6">
        <v>9.921000000000001E-4</v>
      </c>
      <c r="F40" s="12">
        <v>1.6466999999999999E-2</v>
      </c>
      <c r="G40" s="2">
        <v>165.34</v>
      </c>
      <c r="H40" s="3">
        <v>436.27</v>
      </c>
      <c r="I40" s="6">
        <v>0.87419999999999998</v>
      </c>
      <c r="J40" s="3">
        <v>1.9237</v>
      </c>
    </row>
    <row r="41" spans="2:10">
      <c r="B41" s="10">
        <v>-14</v>
      </c>
      <c r="C41" s="53">
        <v>2.3593000000000002</v>
      </c>
      <c r="D41" s="57"/>
      <c r="E41" s="6">
        <v>9.969E-4</v>
      </c>
      <c r="F41" s="12">
        <v>1.5949999999999999E-2</v>
      </c>
      <c r="G41" s="2">
        <v>167.55</v>
      </c>
      <c r="H41" s="3">
        <v>436.09</v>
      </c>
      <c r="I41" s="6">
        <v>0.88249999999999995</v>
      </c>
      <c r="J41" s="3">
        <v>1.9187000000000001</v>
      </c>
    </row>
    <row r="42" spans="2:10">
      <c r="B42" s="14">
        <v>-13</v>
      </c>
      <c r="C42" s="53">
        <v>2.4293999999999998</v>
      </c>
      <c r="D42" s="57"/>
      <c r="E42" s="6">
        <v>1.0019E-3</v>
      </c>
      <c r="F42" s="12">
        <v>1.545E-2</v>
      </c>
      <c r="G42" s="2">
        <v>169.78</v>
      </c>
      <c r="H42" s="3">
        <v>435.89</v>
      </c>
      <c r="I42" s="6">
        <v>0.89080000000000004</v>
      </c>
      <c r="J42" s="3">
        <v>1.9137</v>
      </c>
    </row>
    <row r="43" spans="2:10">
      <c r="B43" s="10">
        <v>-12</v>
      </c>
      <c r="C43" s="53">
        <v>2.5009999999999999</v>
      </c>
      <c r="D43" s="57"/>
      <c r="E43" s="6">
        <v>1.0069E-3</v>
      </c>
      <c r="F43" s="12">
        <v>1.4966999999999999E-2</v>
      </c>
      <c r="G43" s="2">
        <v>172.01</v>
      </c>
      <c r="H43" s="3">
        <v>435.66</v>
      </c>
      <c r="I43" s="6">
        <v>0.89910000000000001</v>
      </c>
      <c r="J43" s="3">
        <v>1.9086000000000001</v>
      </c>
    </row>
    <row r="44" spans="2:10">
      <c r="B44" s="14">
        <v>-11</v>
      </c>
      <c r="C44" s="53">
        <v>2.5739999999999998</v>
      </c>
      <c r="D44" s="57"/>
      <c r="E44" s="6">
        <v>1.0120999999999999E-3</v>
      </c>
      <c r="F44" s="12">
        <v>1.4500000000000001E-2</v>
      </c>
      <c r="G44" s="2">
        <v>174.26</v>
      </c>
      <c r="H44" s="3">
        <v>435.41</v>
      </c>
      <c r="I44" s="6">
        <v>0.90739999999999998</v>
      </c>
      <c r="J44" s="3">
        <v>1.9036</v>
      </c>
    </row>
    <row r="45" spans="2:10">
      <c r="B45" s="10">
        <v>-10</v>
      </c>
      <c r="C45" s="53">
        <v>2.6486999999999998</v>
      </c>
      <c r="D45" s="57"/>
      <c r="E45" s="6">
        <v>1.0173999999999999E-3</v>
      </c>
      <c r="F45" s="12">
        <v>1.4048E-2</v>
      </c>
      <c r="G45" s="2">
        <v>176.52</v>
      </c>
      <c r="H45" s="3">
        <v>435.14</v>
      </c>
      <c r="I45" s="6">
        <v>0.91569999999999996</v>
      </c>
      <c r="J45" s="3">
        <v>1.8985000000000001</v>
      </c>
    </row>
    <row r="46" spans="2:10">
      <c r="B46" s="14">
        <v>-9</v>
      </c>
      <c r="C46" s="53">
        <v>2.7248999999999999</v>
      </c>
      <c r="D46" s="57"/>
      <c r="E46" s="6">
        <v>1.0227999999999999E-3</v>
      </c>
      <c r="F46" s="12">
        <v>1.3611E-2</v>
      </c>
      <c r="G46" s="2">
        <v>178.8</v>
      </c>
      <c r="H46" s="3">
        <v>434.84</v>
      </c>
      <c r="I46" s="6">
        <v>0.92410000000000003</v>
      </c>
      <c r="J46" s="3">
        <v>1.8934</v>
      </c>
    </row>
    <row r="47" spans="2:10">
      <c r="B47" s="10">
        <v>-8</v>
      </c>
      <c r="C47" s="53">
        <v>2.8027000000000002</v>
      </c>
      <c r="D47" s="57"/>
      <c r="E47" s="6">
        <v>1.0283E-3</v>
      </c>
      <c r="F47" s="12">
        <v>1.3188E-2</v>
      </c>
      <c r="G47" s="2">
        <v>181.09</v>
      </c>
      <c r="H47" s="3">
        <v>434.51</v>
      </c>
      <c r="I47" s="6">
        <v>0.93240000000000001</v>
      </c>
      <c r="J47" s="3">
        <v>1.8882000000000001</v>
      </c>
    </row>
    <row r="48" spans="2:10">
      <c r="B48" s="14">
        <v>-7</v>
      </c>
      <c r="C48" s="53">
        <v>2.8820999999999999</v>
      </c>
      <c r="D48" s="57"/>
      <c r="E48" s="6">
        <v>1.034E-3</v>
      </c>
      <c r="F48" s="12">
        <v>1.2777999999999999E-2</v>
      </c>
      <c r="G48" s="2">
        <v>183.39</v>
      </c>
      <c r="H48" s="3">
        <v>434.17</v>
      </c>
      <c r="I48" s="6">
        <v>0.94079999999999997</v>
      </c>
      <c r="J48" s="3">
        <v>1.883</v>
      </c>
    </row>
    <row r="49" spans="2:10">
      <c r="B49" s="10">
        <v>-6</v>
      </c>
      <c r="C49" s="53">
        <v>2.9632000000000001</v>
      </c>
      <c r="D49" s="57"/>
      <c r="E49" s="6">
        <v>1.0398E-3</v>
      </c>
      <c r="F49" s="12">
        <v>1.2381E-2</v>
      </c>
      <c r="G49" s="2">
        <v>185.71</v>
      </c>
      <c r="H49" s="3">
        <v>433.79</v>
      </c>
      <c r="I49" s="6">
        <v>0.94920000000000004</v>
      </c>
      <c r="J49" s="3">
        <v>1.8777999999999999</v>
      </c>
    </row>
    <row r="50" spans="2:10">
      <c r="B50" s="14">
        <v>-5</v>
      </c>
      <c r="C50" s="53">
        <v>3.0459000000000001</v>
      </c>
      <c r="D50" s="57"/>
      <c r="E50" s="6">
        <v>1.0457999999999999E-3</v>
      </c>
      <c r="F50" s="12">
        <v>1.1996E-2</v>
      </c>
      <c r="G50" s="2">
        <v>188.05</v>
      </c>
      <c r="H50" s="3">
        <v>433.38</v>
      </c>
      <c r="I50" s="6">
        <v>0.95760000000000001</v>
      </c>
      <c r="J50" s="3">
        <v>1.8725000000000001</v>
      </c>
    </row>
    <row r="51" spans="2:10">
      <c r="B51" s="10">
        <v>-4</v>
      </c>
      <c r="C51" s="53">
        <v>3.1303000000000001</v>
      </c>
      <c r="D51" s="57"/>
      <c r="E51" s="6">
        <v>1.0518999999999999E-3</v>
      </c>
      <c r="F51" s="12">
        <v>1.1624000000000001E-2</v>
      </c>
      <c r="G51" s="2">
        <v>190.4</v>
      </c>
      <c r="H51" s="3">
        <v>432.95</v>
      </c>
      <c r="I51" s="6">
        <v>0.96599999999999997</v>
      </c>
      <c r="J51" s="3">
        <v>1.8672</v>
      </c>
    </row>
    <row r="52" spans="2:10">
      <c r="B52" s="14">
        <v>-3</v>
      </c>
      <c r="C52" s="53">
        <v>3.2164000000000001</v>
      </c>
      <c r="D52" s="57"/>
      <c r="E52" s="6">
        <v>1.0582E-3</v>
      </c>
      <c r="F52" s="12">
        <v>1.1261999999999999E-2</v>
      </c>
      <c r="G52" s="2">
        <v>192.77</v>
      </c>
      <c r="H52" s="3">
        <v>432.48</v>
      </c>
      <c r="I52" s="6">
        <v>0.97440000000000004</v>
      </c>
      <c r="J52" s="3">
        <v>1.8617999999999999</v>
      </c>
    </row>
    <row r="53" spans="2:10">
      <c r="B53" s="10">
        <v>-2</v>
      </c>
      <c r="C53" s="53">
        <v>3.3041999999999998</v>
      </c>
      <c r="D53" s="57"/>
      <c r="E53" s="6">
        <v>1.0647E-3</v>
      </c>
      <c r="F53" s="12">
        <v>1.0911000000000001E-2</v>
      </c>
      <c r="G53" s="2">
        <v>195.16</v>
      </c>
      <c r="H53" s="3">
        <v>431.99</v>
      </c>
      <c r="I53" s="6">
        <v>0.9829</v>
      </c>
      <c r="J53" s="3">
        <v>1.8563000000000001</v>
      </c>
    </row>
    <row r="54" spans="2:10">
      <c r="B54" s="14">
        <v>-1</v>
      </c>
      <c r="C54" s="53">
        <v>3.3938000000000001</v>
      </c>
      <c r="D54" s="57"/>
      <c r="E54" s="6">
        <v>1.0713999999999999E-3</v>
      </c>
      <c r="F54" s="12">
        <v>1.0571000000000001E-2</v>
      </c>
      <c r="G54" s="2">
        <v>197.57</v>
      </c>
      <c r="H54" s="3">
        <v>431.46</v>
      </c>
      <c r="I54" s="6">
        <v>0.99150000000000005</v>
      </c>
      <c r="J54" s="3">
        <v>1.8509</v>
      </c>
    </row>
    <row r="55" spans="2:10">
      <c r="B55" s="10">
        <v>0</v>
      </c>
      <c r="C55" s="53">
        <v>3.4851000000000001</v>
      </c>
      <c r="D55" s="57"/>
      <c r="E55" s="6">
        <v>1.0782000000000001E-3</v>
      </c>
      <c r="F55" s="12">
        <v>1.0241E-2</v>
      </c>
      <c r="G55" s="2">
        <v>200</v>
      </c>
      <c r="H55" s="3">
        <v>430.89</v>
      </c>
      <c r="I55" s="6">
        <v>1</v>
      </c>
      <c r="J55" s="3">
        <v>1.8452999999999999</v>
      </c>
    </row>
    <row r="56" spans="2:10">
      <c r="B56" s="14">
        <v>1</v>
      </c>
      <c r="C56" s="53">
        <v>3.5783</v>
      </c>
      <c r="D56" s="57"/>
      <c r="E56" s="6">
        <v>1.0853E-3</v>
      </c>
      <c r="F56" s="12">
        <v>9.9202000000000005E-3</v>
      </c>
      <c r="G56" s="2">
        <v>202.45</v>
      </c>
      <c r="H56" s="3">
        <v>430.29</v>
      </c>
      <c r="I56" s="6">
        <v>1.0085999999999999</v>
      </c>
      <c r="J56" s="3">
        <v>1.8396999999999999</v>
      </c>
    </row>
    <row r="57" spans="2:10">
      <c r="B57" s="10">
        <v>2</v>
      </c>
      <c r="C57" s="53">
        <v>3.6732999999999998</v>
      </c>
      <c r="D57" s="57"/>
      <c r="E57" s="6">
        <v>1.0926E-3</v>
      </c>
      <c r="F57" s="12">
        <v>9.6085000000000007E-3</v>
      </c>
      <c r="G57" s="2">
        <v>204.93</v>
      </c>
      <c r="H57" s="3">
        <v>429.65</v>
      </c>
      <c r="I57" s="6">
        <v>1.0172000000000001</v>
      </c>
      <c r="J57" s="3">
        <v>1.8340000000000001</v>
      </c>
    </row>
    <row r="58" spans="2:10">
      <c r="B58" s="14">
        <v>3</v>
      </c>
      <c r="C58" s="53">
        <v>3.7700999999999998</v>
      </c>
      <c r="D58" s="57"/>
      <c r="E58" s="6">
        <v>1.1002E-3</v>
      </c>
      <c r="F58" s="12">
        <v>9.3056000000000007E-3</v>
      </c>
      <c r="G58" s="2">
        <v>207.43</v>
      </c>
      <c r="H58" s="3">
        <v>428.97</v>
      </c>
      <c r="I58" s="6">
        <v>1.0259</v>
      </c>
      <c r="J58" s="3">
        <v>1.8282</v>
      </c>
    </row>
    <row r="59" spans="2:10">
      <c r="B59" s="10">
        <v>4</v>
      </c>
      <c r="C59" s="53">
        <v>3.8687999999999998</v>
      </c>
      <c r="D59" s="57"/>
      <c r="E59" s="6">
        <v>1.108E-3</v>
      </c>
      <c r="F59" s="12">
        <v>9.0109999999999999E-3</v>
      </c>
      <c r="G59" s="2">
        <v>209.95</v>
      </c>
      <c r="H59" s="3">
        <v>428.25</v>
      </c>
      <c r="I59" s="6">
        <v>1.0346</v>
      </c>
      <c r="J59" s="3">
        <v>1.8223</v>
      </c>
    </row>
    <row r="60" spans="2:10">
      <c r="B60" s="14">
        <v>5</v>
      </c>
      <c r="C60" s="53">
        <v>3.9695</v>
      </c>
      <c r="D60" s="57"/>
      <c r="E60" s="6">
        <v>1.116E-3</v>
      </c>
      <c r="F60" s="12">
        <v>8.7244000000000002E-3</v>
      </c>
      <c r="G60" s="2">
        <v>212.5</v>
      </c>
      <c r="H60" s="3">
        <v>427.48</v>
      </c>
      <c r="I60" s="6">
        <v>1.0434000000000001</v>
      </c>
      <c r="J60" s="3">
        <v>1.8163</v>
      </c>
    </row>
    <row r="61" spans="2:10">
      <c r="B61" s="10">
        <v>6</v>
      </c>
      <c r="C61" s="53">
        <v>4.0720000000000001</v>
      </c>
      <c r="D61" s="57"/>
      <c r="E61" s="6">
        <v>1.1244E-3</v>
      </c>
      <c r="F61" s="12">
        <v>8.4454000000000005E-3</v>
      </c>
      <c r="G61" s="2">
        <v>215.08</v>
      </c>
      <c r="H61" s="3">
        <v>426.67</v>
      </c>
      <c r="I61" s="6">
        <v>1.0523</v>
      </c>
      <c r="J61" s="3">
        <v>1.8102</v>
      </c>
    </row>
    <row r="62" spans="2:10">
      <c r="B62" s="14">
        <v>7</v>
      </c>
      <c r="C62" s="53">
        <v>4.1764999999999999</v>
      </c>
      <c r="D62" s="57"/>
      <c r="E62" s="6">
        <v>1.1330999999999999E-3</v>
      </c>
      <c r="F62" s="12">
        <v>8.1737000000000008E-3</v>
      </c>
      <c r="G62" s="2">
        <v>217.69</v>
      </c>
      <c r="H62" s="3">
        <v>425.81</v>
      </c>
      <c r="I62" s="6">
        <v>1.0611999999999999</v>
      </c>
      <c r="J62" s="3">
        <v>1.8041</v>
      </c>
    </row>
    <row r="63" spans="2:10">
      <c r="B63" s="10">
        <v>8</v>
      </c>
      <c r="C63" s="53">
        <v>4.2831000000000001</v>
      </c>
      <c r="D63" s="57"/>
      <c r="E63" s="6">
        <v>1.1421000000000001E-3</v>
      </c>
      <c r="F63" s="12">
        <v>7.9089E-3</v>
      </c>
      <c r="G63" s="2">
        <v>220.34</v>
      </c>
      <c r="H63" s="3">
        <v>424.89</v>
      </c>
      <c r="I63" s="6">
        <v>1.0702</v>
      </c>
      <c r="J63" s="3">
        <v>1.7977000000000001</v>
      </c>
    </row>
    <row r="64" spans="2:10">
      <c r="B64" s="14">
        <v>9</v>
      </c>
      <c r="C64" s="53">
        <v>4.3916000000000004</v>
      </c>
      <c r="D64" s="57"/>
      <c r="E64" s="6">
        <v>1.1515E-3</v>
      </c>
      <c r="F64" s="12">
        <v>7.6508000000000001E-3</v>
      </c>
      <c r="G64" s="2">
        <v>223.01</v>
      </c>
      <c r="H64" s="3">
        <v>423.92</v>
      </c>
      <c r="I64" s="6">
        <v>1.0791999999999999</v>
      </c>
      <c r="J64" s="3">
        <v>1.7912999999999999</v>
      </c>
    </row>
    <row r="65" spans="2:10">
      <c r="B65" s="10">
        <v>10</v>
      </c>
      <c r="C65" s="53">
        <v>4.5022000000000002</v>
      </c>
      <c r="D65" s="57"/>
      <c r="E65" s="6">
        <v>1.1613000000000001E-3</v>
      </c>
      <c r="F65" s="12">
        <v>7.3987999999999996E-3</v>
      </c>
      <c r="G65" s="2">
        <v>225.73</v>
      </c>
      <c r="H65" s="3">
        <v>422.88</v>
      </c>
      <c r="I65" s="6">
        <v>1.0884</v>
      </c>
      <c r="J65" s="3">
        <v>1.7847</v>
      </c>
    </row>
    <row r="66" spans="2:10">
      <c r="B66" s="14">
        <v>11</v>
      </c>
      <c r="C66" s="53">
        <v>4.6148999999999996</v>
      </c>
      <c r="D66" s="57"/>
      <c r="E66" s="6">
        <v>1.1715E-3</v>
      </c>
      <c r="F66" s="12">
        <v>7.1528E-3</v>
      </c>
      <c r="G66" s="2">
        <v>228.49</v>
      </c>
      <c r="H66" s="3">
        <v>421.79</v>
      </c>
      <c r="I66" s="6">
        <v>1.0975999999999999</v>
      </c>
      <c r="J66" s="3">
        <v>1.7779</v>
      </c>
    </row>
    <row r="67" spans="2:10">
      <c r="B67" s="10">
        <v>12</v>
      </c>
      <c r="C67" s="53">
        <v>4.7297000000000002</v>
      </c>
      <c r="D67" s="57"/>
      <c r="E67" s="6">
        <v>1.1822E-3</v>
      </c>
      <c r="F67" s="12">
        <v>6.9125000000000002E-3</v>
      </c>
      <c r="G67" s="2">
        <v>231.29</v>
      </c>
      <c r="H67" s="3">
        <v>420.62</v>
      </c>
      <c r="I67" s="6">
        <v>1.107</v>
      </c>
      <c r="J67" s="3">
        <v>1.7709999999999999</v>
      </c>
    </row>
    <row r="68" spans="2:10">
      <c r="B68" s="14">
        <v>13</v>
      </c>
      <c r="C68" s="53">
        <v>4.8465999999999996</v>
      </c>
      <c r="D68" s="57"/>
      <c r="E68" s="6">
        <v>1.1934000000000001E-3</v>
      </c>
      <c r="F68" s="12">
        <v>6.6774E-3</v>
      </c>
      <c r="G68" s="2">
        <v>234.13</v>
      </c>
      <c r="H68" s="3">
        <v>419.37</v>
      </c>
      <c r="I68" s="6">
        <v>1.1165</v>
      </c>
      <c r="J68" s="3">
        <v>1.7638</v>
      </c>
    </row>
    <row r="69" spans="2:10">
      <c r="B69" s="10">
        <v>14</v>
      </c>
      <c r="C69" s="53">
        <v>4.9657999999999998</v>
      </c>
      <c r="D69" s="57"/>
      <c r="E69" s="6">
        <v>1.2053000000000001E-3</v>
      </c>
      <c r="F69" s="12">
        <v>6.4472000000000002E-3</v>
      </c>
      <c r="G69" s="2">
        <v>237.03</v>
      </c>
      <c r="H69" s="3">
        <v>418.05</v>
      </c>
      <c r="I69" s="6">
        <v>1.1261000000000001</v>
      </c>
      <c r="J69" s="3">
        <v>1.5649999999999999</v>
      </c>
    </row>
    <row r="70" spans="2:10">
      <c r="B70" s="14">
        <v>15</v>
      </c>
      <c r="C70" s="53">
        <v>5.0871000000000004</v>
      </c>
      <c r="D70" s="57"/>
      <c r="E70" s="6">
        <v>1.2176999999999999E-3</v>
      </c>
      <c r="F70" s="12">
        <v>6.2215999999999999E-3</v>
      </c>
      <c r="G70" s="2">
        <v>239.99</v>
      </c>
      <c r="H70" s="3">
        <v>416.64</v>
      </c>
      <c r="I70" s="6">
        <v>1.1358999999999999</v>
      </c>
      <c r="J70" s="3">
        <v>1.7488999999999999</v>
      </c>
    </row>
    <row r="71" spans="2:10">
      <c r="B71" s="10">
        <v>16</v>
      </c>
      <c r="C71" s="53">
        <v>5.2107999999999999</v>
      </c>
      <c r="D71" s="57"/>
      <c r="E71" s="6">
        <v>1.2309E-3</v>
      </c>
      <c r="F71" s="12">
        <v>6.0003000000000001E-3</v>
      </c>
      <c r="G71" s="2">
        <v>243.01</v>
      </c>
      <c r="H71" s="3">
        <v>415.12</v>
      </c>
      <c r="I71" s="6">
        <v>1.1457999999999999</v>
      </c>
      <c r="J71" s="3">
        <v>1.7411000000000001</v>
      </c>
    </row>
    <row r="72" spans="2:10">
      <c r="B72" s="14">
        <v>17</v>
      </c>
      <c r="C72" s="53">
        <v>5.3368000000000002</v>
      </c>
      <c r="D72" s="57"/>
      <c r="E72" s="6">
        <v>1.2449E-3</v>
      </c>
      <c r="F72" s="12">
        <v>5.7828000000000003E-3</v>
      </c>
      <c r="G72" s="2">
        <v>246.1</v>
      </c>
      <c r="H72" s="3">
        <v>413.5</v>
      </c>
      <c r="I72" s="6">
        <v>1.1558999999999999</v>
      </c>
      <c r="J72" s="3">
        <v>1.7329000000000001</v>
      </c>
    </row>
    <row r="73" spans="2:10">
      <c r="B73" s="10">
        <v>18</v>
      </c>
      <c r="C73" s="53">
        <v>5.4650999999999996</v>
      </c>
      <c r="D73" s="57"/>
      <c r="E73" s="6">
        <v>1.2597999999999999E-3</v>
      </c>
      <c r="F73" s="12">
        <v>5.5687999999999996E-3</v>
      </c>
      <c r="G73" s="2">
        <v>249.26</v>
      </c>
      <c r="H73" s="3">
        <v>411.76</v>
      </c>
      <c r="I73" s="6">
        <v>1.1662999999999999</v>
      </c>
      <c r="J73" s="3">
        <v>1.7243999999999999</v>
      </c>
    </row>
    <row r="74" spans="2:10">
      <c r="B74" s="14">
        <v>19</v>
      </c>
      <c r="C74" s="53">
        <v>5.5957999999999997</v>
      </c>
      <c r="D74" s="57"/>
      <c r="E74" s="6">
        <v>1.2757999999999999E-3</v>
      </c>
      <c r="F74" s="12">
        <v>5.3578000000000002E-3</v>
      </c>
      <c r="G74" s="2">
        <v>252.52</v>
      </c>
      <c r="H74" s="3">
        <v>409.89</v>
      </c>
      <c r="I74" s="6">
        <v>1.1769000000000001</v>
      </c>
      <c r="J74" s="3">
        <v>1.7155</v>
      </c>
    </row>
    <row r="75" spans="2:10">
      <c r="B75" s="10">
        <v>20</v>
      </c>
      <c r="C75" s="53">
        <v>5.7290999999999999</v>
      </c>
      <c r="D75" s="57"/>
      <c r="E75" s="6">
        <v>1.2930000000000001E-3</v>
      </c>
      <c r="F75" s="12">
        <v>5.1492999999999999E-3</v>
      </c>
      <c r="G75" s="2">
        <v>255.87</v>
      </c>
      <c r="H75" s="3">
        <v>407.87</v>
      </c>
      <c r="I75" s="6">
        <v>1.1877</v>
      </c>
      <c r="J75" s="3">
        <v>1.7061999999999999</v>
      </c>
    </row>
    <row r="76" spans="2:10">
      <c r="B76" s="14">
        <v>21</v>
      </c>
      <c r="C76" s="53">
        <v>5.8647999999999998</v>
      </c>
      <c r="D76" s="57"/>
      <c r="E76" s="6">
        <v>1.3116E-3</v>
      </c>
      <c r="F76" s="12">
        <v>4.9427000000000004E-3</v>
      </c>
      <c r="G76" s="2">
        <v>259.33</v>
      </c>
      <c r="H76" s="3">
        <v>405.67</v>
      </c>
      <c r="I76" s="6">
        <v>1.1989000000000001</v>
      </c>
      <c r="J76" s="3">
        <v>1.6963999999999999</v>
      </c>
    </row>
    <row r="77" spans="2:10">
      <c r="B77" s="10">
        <v>22</v>
      </c>
      <c r="C77" s="53">
        <v>6.0030999999999999</v>
      </c>
      <c r="D77" s="57"/>
      <c r="E77" s="6">
        <v>1.3320000000000001E-3</v>
      </c>
      <c r="F77" s="12">
        <v>4.7375000000000004E-3</v>
      </c>
      <c r="G77" s="2">
        <v>262.93</v>
      </c>
      <c r="H77" s="3">
        <v>403.26</v>
      </c>
      <c r="I77" s="6">
        <v>1.2104999999999999</v>
      </c>
      <c r="J77" s="3">
        <v>1.6859999999999999</v>
      </c>
    </row>
    <row r="78" spans="2:10">
      <c r="B78" s="14">
        <v>23</v>
      </c>
      <c r="C78" s="53">
        <v>6.1440000000000001</v>
      </c>
      <c r="D78" s="57"/>
      <c r="E78" s="6">
        <v>1.3542999999999999E-3</v>
      </c>
      <c r="F78" s="12">
        <v>4.5326000000000003E-3</v>
      </c>
      <c r="G78" s="2">
        <v>266.68</v>
      </c>
      <c r="H78" s="3">
        <v>400.63</v>
      </c>
      <c r="I78" s="6">
        <v>1.2224999999999999</v>
      </c>
      <c r="J78" s="3">
        <v>1.6749000000000001</v>
      </c>
    </row>
    <row r="79" spans="2:10">
      <c r="B79" s="10">
        <v>24</v>
      </c>
      <c r="C79" s="53">
        <v>6.2877000000000001</v>
      </c>
      <c r="D79" s="57"/>
      <c r="E79" s="6">
        <v>1.3793E-3</v>
      </c>
      <c r="F79" s="12">
        <v>4.3271999999999998E-3</v>
      </c>
      <c r="G79" s="2">
        <v>270.61</v>
      </c>
      <c r="H79" s="3">
        <v>397.7</v>
      </c>
      <c r="I79" s="6">
        <v>1.2352000000000001</v>
      </c>
      <c r="J79" s="3">
        <v>1.6629</v>
      </c>
    </row>
    <row r="80" spans="2:10">
      <c r="B80" s="14">
        <v>25</v>
      </c>
      <c r="C80" s="53">
        <v>6.4341999999999997</v>
      </c>
      <c r="D80" s="57"/>
      <c r="E80" s="6">
        <v>1.4074999999999999E-3</v>
      </c>
      <c r="F80" s="12">
        <v>4.1197999999999999E-3</v>
      </c>
      <c r="G80" s="2">
        <v>274.77999999999997</v>
      </c>
      <c r="H80" s="3">
        <v>394.43</v>
      </c>
      <c r="I80" s="6">
        <v>1.2484999999999999</v>
      </c>
      <c r="J80" s="3">
        <v>1.6497999999999999</v>
      </c>
    </row>
    <row r="81" spans="2:10">
      <c r="B81" s="10">
        <v>26</v>
      </c>
      <c r="C81" s="53">
        <v>6.5837000000000003</v>
      </c>
      <c r="D81" s="57"/>
      <c r="E81" s="6">
        <v>1.4400000000000001E-3</v>
      </c>
      <c r="F81" s="12">
        <v>3.9083E-3</v>
      </c>
      <c r="G81" s="2">
        <v>279.26</v>
      </c>
      <c r="H81" s="3">
        <v>390.71</v>
      </c>
      <c r="I81" s="6">
        <v>1.2626999999999999</v>
      </c>
      <c r="J81" s="3">
        <v>1.6353</v>
      </c>
    </row>
    <row r="82" spans="2:10">
      <c r="B82" s="14">
        <v>27</v>
      </c>
      <c r="C82" s="53">
        <v>6.7361000000000004</v>
      </c>
      <c r="D82" s="57"/>
      <c r="E82" s="6">
        <v>1.4785E-3</v>
      </c>
      <c r="F82" s="12">
        <v>3.6898E-3</v>
      </c>
      <c r="G82" s="2">
        <v>284.14</v>
      </c>
      <c r="H82" s="3">
        <v>386.39</v>
      </c>
      <c r="I82" s="6">
        <v>1.2783</v>
      </c>
      <c r="J82" s="3">
        <v>1.6189</v>
      </c>
    </row>
    <row r="83" spans="2:10">
      <c r="B83" s="10">
        <v>28</v>
      </c>
      <c r="C83" s="53">
        <v>6.8917999999999999</v>
      </c>
      <c r="D83" s="57"/>
      <c r="E83" s="6">
        <v>1.5261E-2</v>
      </c>
      <c r="F83" s="12">
        <v>3.4589E-3</v>
      </c>
      <c r="G83" s="2">
        <v>289.62</v>
      </c>
      <c r="H83" s="3">
        <v>381.2</v>
      </c>
      <c r="I83" s="6">
        <v>1.2958000000000001</v>
      </c>
      <c r="J83" s="3">
        <v>1.5999000000000001</v>
      </c>
    </row>
    <row r="84" spans="2:10">
      <c r="B84" s="14">
        <v>29</v>
      </c>
      <c r="C84" s="54">
        <v>7.0509000000000004</v>
      </c>
      <c r="D84" s="58"/>
      <c r="E84" s="49">
        <v>1.5889000000000001E-3</v>
      </c>
      <c r="F84" s="50">
        <v>3.2047999999999998E-3</v>
      </c>
      <c r="G84" s="24">
        <v>296.07</v>
      </c>
      <c r="H84" s="51">
        <v>374.61</v>
      </c>
      <c r="I84" s="49">
        <v>1.3163</v>
      </c>
      <c r="J84" s="51">
        <v>1.5763</v>
      </c>
    </row>
    <row r="85" spans="2:10" ht="18.600000000000001" thickBot="1">
      <c r="B85" s="11">
        <v>30</v>
      </c>
      <c r="C85" s="55">
        <v>7.2137000000000002</v>
      </c>
      <c r="D85" s="59"/>
      <c r="E85" s="7">
        <v>1.6854999999999999E-3</v>
      </c>
      <c r="F85" s="13">
        <v>2.8977E-3</v>
      </c>
      <c r="G85" s="4">
        <v>304.55</v>
      </c>
      <c r="H85" s="5">
        <v>365.13</v>
      </c>
      <c r="I85" s="7">
        <v>1.3434999999999999</v>
      </c>
      <c r="J85" s="5">
        <v>1.5432999999999999</v>
      </c>
    </row>
  </sheetData>
  <mergeCells count="8">
    <mergeCell ref="C2:D2"/>
    <mergeCell ref="C3:D3"/>
    <mergeCell ref="E2:F2"/>
    <mergeCell ref="G2:H2"/>
    <mergeCell ref="I2:J2"/>
    <mergeCell ref="E3:F3"/>
    <mergeCell ref="G3:H3"/>
    <mergeCell ref="I3:J3"/>
  </mergeCells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5605-8854-4A24-95CB-D835A66C0EDB}">
  <dimension ref="B1:M11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13" sqref="N13"/>
    </sheetView>
  </sheetViews>
  <sheetFormatPr defaultRowHeight="18"/>
  <cols>
    <col min="5" max="5" width="11.59765625" bestFit="1" customWidth="1"/>
    <col min="8" max="8" width="8.5" customWidth="1"/>
  </cols>
  <sheetData>
    <row r="1" spans="2:13" ht="18.600000000000001" thickBot="1">
      <c r="C1" s="33" t="s">
        <v>141</v>
      </c>
      <c r="D1" s="33"/>
    </row>
    <row r="2" spans="2:13">
      <c r="B2" s="8" t="s">
        <v>0</v>
      </c>
      <c r="C2" s="208" t="s">
        <v>2</v>
      </c>
      <c r="D2" s="209"/>
      <c r="E2" s="196" t="s">
        <v>146</v>
      </c>
      <c r="F2" s="134"/>
      <c r="G2" s="196" t="s">
        <v>6</v>
      </c>
      <c r="H2" s="134"/>
      <c r="I2" s="204" t="s">
        <v>8</v>
      </c>
      <c r="J2" s="134"/>
    </row>
    <row r="3" spans="2:13" ht="18.600000000000001" thickBot="1">
      <c r="B3" s="9" t="s">
        <v>1</v>
      </c>
      <c r="C3" s="210" t="s">
        <v>5</v>
      </c>
      <c r="D3" s="211"/>
      <c r="E3" s="197" t="s">
        <v>15</v>
      </c>
      <c r="F3" s="136"/>
      <c r="G3" s="197" t="s">
        <v>7</v>
      </c>
      <c r="H3" s="136"/>
      <c r="I3" s="206" t="s">
        <v>9</v>
      </c>
      <c r="J3" s="136"/>
    </row>
    <row r="4" spans="2:13" ht="18.600000000000001" thickBot="1">
      <c r="B4" s="19"/>
      <c r="C4" s="20" t="s">
        <v>3</v>
      </c>
      <c r="D4" s="52"/>
      <c r="E4" s="20" t="s">
        <v>3</v>
      </c>
      <c r="F4" s="23" t="s">
        <v>4</v>
      </c>
      <c r="G4" s="20" t="s">
        <v>3</v>
      </c>
      <c r="H4" s="21" t="s">
        <v>4</v>
      </c>
      <c r="I4" s="22" t="s">
        <v>3</v>
      </c>
      <c r="J4" s="21" t="s">
        <v>4</v>
      </c>
    </row>
    <row r="5" spans="2:13">
      <c r="B5" s="10">
        <v>-50</v>
      </c>
      <c r="C5" s="104">
        <v>4.0840000000000001E-2</v>
      </c>
      <c r="D5" s="101"/>
      <c r="E5" s="105">
        <v>1.4243000000000001E-3</v>
      </c>
      <c r="F5" s="101">
        <v>2.6276999999999999</v>
      </c>
      <c r="G5" s="104">
        <v>-24.7</v>
      </c>
      <c r="H5" s="106">
        <v>1391.2</v>
      </c>
      <c r="I5" s="107">
        <v>9.4500000000000001E-2</v>
      </c>
      <c r="J5" s="106">
        <v>6.4396000000000004</v>
      </c>
    </row>
    <row r="6" spans="2:13">
      <c r="B6" s="14">
        <v>-49</v>
      </c>
      <c r="C6" s="93">
        <f>(C5+C7)/2</f>
        <v>4.3374999999999997E-2</v>
      </c>
      <c r="D6" s="102"/>
      <c r="E6" s="93">
        <f t="shared" ref="E6:J6" si="0">(E5+E7)/2</f>
        <v>1.4266999999999999E-3</v>
      </c>
      <c r="F6" s="94">
        <f t="shared" si="0"/>
        <v>2.4915500000000002</v>
      </c>
      <c r="G6" s="108">
        <f t="shared" si="0"/>
        <v>-20.350000000000001</v>
      </c>
      <c r="H6" s="109">
        <f t="shared" si="0"/>
        <v>1392.9</v>
      </c>
      <c r="I6" s="108">
        <f t="shared" si="0"/>
        <v>0.11395</v>
      </c>
      <c r="J6" s="109">
        <f t="shared" si="0"/>
        <v>6.4190000000000005</v>
      </c>
      <c r="L6" s="212" t="s">
        <v>157</v>
      </c>
      <c r="M6" s="212"/>
    </row>
    <row r="7" spans="2:13">
      <c r="B7" s="10">
        <v>-48</v>
      </c>
      <c r="C7" s="53">
        <v>4.5909999999999999E-2</v>
      </c>
      <c r="D7" s="57"/>
      <c r="E7" s="15">
        <v>1.4291E-3</v>
      </c>
      <c r="F7" s="92">
        <v>2.3553999999999999</v>
      </c>
      <c r="G7" s="2">
        <v>-16</v>
      </c>
      <c r="H7" s="3">
        <v>1394.6</v>
      </c>
      <c r="I7" s="6">
        <v>0.13339999999999999</v>
      </c>
      <c r="J7" s="3">
        <v>6.3983999999999996</v>
      </c>
    </row>
    <row r="8" spans="2:13">
      <c r="B8" s="14">
        <v>-47</v>
      </c>
      <c r="C8" s="93">
        <f>(C7+C9)/2</f>
        <v>4.87E-2</v>
      </c>
      <c r="D8" s="94"/>
      <c r="E8" s="93">
        <f t="shared" ref="E8:J8" si="1">(E7+E9)/2</f>
        <v>1.43155E-3</v>
      </c>
      <c r="F8" s="97">
        <f t="shared" si="1"/>
        <v>2.2356499999999997</v>
      </c>
      <c r="G8" s="108">
        <f t="shared" si="1"/>
        <v>-11.6</v>
      </c>
      <c r="H8" s="109">
        <f t="shared" si="1"/>
        <v>1396.25</v>
      </c>
      <c r="I8" s="108">
        <f t="shared" si="1"/>
        <v>0.15275</v>
      </c>
      <c r="J8" s="109">
        <f t="shared" si="1"/>
        <v>6.3782999999999994</v>
      </c>
    </row>
    <row r="9" spans="2:13">
      <c r="B9" s="10">
        <v>-46</v>
      </c>
      <c r="C9" s="53">
        <v>5.1490000000000001E-2</v>
      </c>
      <c r="D9" s="57"/>
      <c r="E9" s="2">
        <v>1.4339999999999999E-3</v>
      </c>
      <c r="F9" s="92">
        <v>2.1158999999999999</v>
      </c>
      <c r="G9" s="2">
        <v>-7.2</v>
      </c>
      <c r="H9" s="3">
        <v>1397.9</v>
      </c>
      <c r="I9" s="6">
        <v>0.1721</v>
      </c>
      <c r="J9" s="3">
        <v>6.3582000000000001</v>
      </c>
    </row>
    <row r="10" spans="2:13">
      <c r="B10" s="14">
        <v>-45</v>
      </c>
      <c r="C10" s="93">
        <f>(C9+C11)/2</f>
        <v>5.4559999999999997E-2</v>
      </c>
      <c r="D10" s="94"/>
      <c r="E10" s="93">
        <f t="shared" ref="E10:J10" si="2">(E9+E11)/2</f>
        <v>1.4364499999999999E-3</v>
      </c>
      <c r="F10" s="97">
        <f t="shared" si="2"/>
        <v>2.0103499999999999</v>
      </c>
      <c r="G10" s="108">
        <f t="shared" si="2"/>
        <v>-2.85</v>
      </c>
      <c r="H10" s="109">
        <f t="shared" si="2"/>
        <v>1399.5500000000002</v>
      </c>
      <c r="I10" s="108">
        <f t="shared" si="2"/>
        <v>0.19135000000000002</v>
      </c>
      <c r="J10" s="109">
        <f t="shared" si="2"/>
        <v>6.3384999999999998</v>
      </c>
    </row>
    <row r="11" spans="2:13">
      <c r="B11" s="10">
        <v>-44</v>
      </c>
      <c r="C11" s="53">
        <v>5.7630000000000001E-2</v>
      </c>
      <c r="D11" s="57"/>
      <c r="E11" s="2">
        <v>1.4388999999999999E-3</v>
      </c>
      <c r="F11" s="92">
        <v>1.9048</v>
      </c>
      <c r="G11" s="2">
        <v>1.5</v>
      </c>
      <c r="H11" s="3">
        <v>1401.2</v>
      </c>
      <c r="I11" s="6">
        <v>0.21060000000000001</v>
      </c>
      <c r="J11" s="3">
        <v>6.3188000000000004</v>
      </c>
    </row>
    <row r="12" spans="2:13">
      <c r="B12" s="14">
        <v>-43</v>
      </c>
      <c r="C12" s="93">
        <f>(C11+C13)/2</f>
        <v>6.0984999999999998E-2</v>
      </c>
      <c r="D12" s="94"/>
      <c r="E12" s="93">
        <f t="shared" ref="E12:J12" si="3">(E11+E13)/2</f>
        <v>1.4413999999999998E-3</v>
      </c>
      <c r="F12" s="97">
        <f t="shared" si="3"/>
        <v>1.8115999999999999</v>
      </c>
      <c r="G12" s="108">
        <f t="shared" si="3"/>
        <v>5.9</v>
      </c>
      <c r="H12" s="109">
        <f t="shared" si="3"/>
        <v>1402.85</v>
      </c>
      <c r="I12" s="108">
        <f t="shared" si="3"/>
        <v>0.22970000000000002</v>
      </c>
      <c r="J12" s="109">
        <f t="shared" si="3"/>
        <v>6.29955</v>
      </c>
    </row>
    <row r="13" spans="2:13">
      <c r="B13" s="10">
        <v>-42</v>
      </c>
      <c r="C13" s="53">
        <v>6.4339999999999994E-2</v>
      </c>
      <c r="D13" s="57"/>
      <c r="E13" s="2">
        <v>1.4438999999999999E-3</v>
      </c>
      <c r="F13" s="92">
        <v>1.7183999999999999</v>
      </c>
      <c r="G13" s="2">
        <v>10.3</v>
      </c>
      <c r="H13" s="3">
        <v>1404.5</v>
      </c>
      <c r="I13" s="6">
        <v>0.24879999999999999</v>
      </c>
      <c r="J13" s="3">
        <v>6.2803000000000004</v>
      </c>
    </row>
    <row r="14" spans="2:13">
      <c r="B14" s="14">
        <v>-41</v>
      </c>
      <c r="C14" s="93">
        <f>(C13+C15)/2</f>
        <v>6.8014999999999992E-2</v>
      </c>
      <c r="D14" s="94"/>
      <c r="E14" s="93">
        <f t="shared" ref="E14:J14" si="4">(E13+E15)/2</f>
        <v>1.4464499999999999E-3</v>
      </c>
      <c r="F14" s="97">
        <f t="shared" si="4"/>
        <v>1.63585</v>
      </c>
      <c r="G14" s="108">
        <f t="shared" si="4"/>
        <v>14.75</v>
      </c>
      <c r="H14" s="109">
        <f t="shared" si="4"/>
        <v>1406.15</v>
      </c>
      <c r="I14" s="108">
        <f t="shared" si="4"/>
        <v>0.26774999999999999</v>
      </c>
      <c r="J14" s="109">
        <f t="shared" si="4"/>
        <v>6.2614000000000001</v>
      </c>
    </row>
    <row r="15" spans="2:13">
      <c r="B15" s="10">
        <v>-40</v>
      </c>
      <c r="C15" s="53">
        <v>7.1690000000000004E-2</v>
      </c>
      <c r="D15" s="57"/>
      <c r="E15" s="2">
        <v>1.449E-3</v>
      </c>
      <c r="F15" s="92">
        <v>1.5532999999999999</v>
      </c>
      <c r="G15" s="2">
        <v>19.2</v>
      </c>
      <c r="H15" s="3">
        <v>1407.8</v>
      </c>
      <c r="I15" s="6">
        <v>0.28670000000000001</v>
      </c>
      <c r="J15" s="3">
        <v>6.2424999999999997</v>
      </c>
    </row>
    <row r="16" spans="2:13">
      <c r="B16" s="14">
        <v>-39</v>
      </c>
      <c r="C16" s="93">
        <f>(C15+C17)/2</f>
        <v>7.5700000000000003E-2</v>
      </c>
      <c r="D16" s="94"/>
      <c r="E16" s="93">
        <f t="shared" ref="E16:J16" si="5">(E15+E17)/2</f>
        <v>1.45155E-3</v>
      </c>
      <c r="F16" s="97">
        <f t="shared" si="5"/>
        <v>1.4800499999999999</v>
      </c>
      <c r="G16" s="108">
        <f t="shared" si="5"/>
        <v>23.6</v>
      </c>
      <c r="H16" s="109">
        <f t="shared" si="5"/>
        <v>1409.4</v>
      </c>
      <c r="I16" s="108">
        <f t="shared" si="5"/>
        <v>0.30559999999999998</v>
      </c>
      <c r="J16" s="109">
        <f t="shared" si="5"/>
        <v>6.2240500000000001</v>
      </c>
    </row>
    <row r="17" spans="2:10">
      <c r="B17" s="10">
        <v>-38</v>
      </c>
      <c r="C17" s="53">
        <v>7.9710000000000003E-2</v>
      </c>
      <c r="D17" s="57"/>
      <c r="E17" s="2">
        <v>1.4541000000000001E-3</v>
      </c>
      <c r="F17" s="92">
        <v>1.4068000000000001</v>
      </c>
      <c r="G17" s="2">
        <v>28</v>
      </c>
      <c r="H17" s="3">
        <v>1411</v>
      </c>
      <c r="I17" s="6">
        <v>0.32450000000000001</v>
      </c>
      <c r="J17" s="3">
        <v>6.2055999999999996</v>
      </c>
    </row>
    <row r="18" spans="2:10">
      <c r="B18" s="14">
        <v>-37</v>
      </c>
      <c r="C18" s="93">
        <f>(C17+C19)/2</f>
        <v>8.4080000000000002E-2</v>
      </c>
      <c r="D18" s="94"/>
      <c r="E18" s="93">
        <f t="shared" ref="E18:J18" si="6">(E17+E19)/2</f>
        <v>1.4567E-3</v>
      </c>
      <c r="F18" s="97">
        <f t="shared" si="6"/>
        <v>1.34165</v>
      </c>
      <c r="G18" s="108">
        <f t="shared" si="6"/>
        <v>32.450000000000003</v>
      </c>
      <c r="H18" s="109">
        <f t="shared" si="6"/>
        <v>1412.55</v>
      </c>
      <c r="I18" s="108">
        <f t="shared" si="6"/>
        <v>0.34320000000000001</v>
      </c>
      <c r="J18" s="109">
        <f t="shared" si="6"/>
        <v>6.1875</v>
      </c>
    </row>
    <row r="19" spans="2:10">
      <c r="B19" s="10">
        <v>-36</v>
      </c>
      <c r="C19" s="53">
        <v>8.8450000000000001E-2</v>
      </c>
      <c r="D19" s="57"/>
      <c r="E19" s="2">
        <v>1.4593E-3</v>
      </c>
      <c r="F19" s="92">
        <v>1.2765</v>
      </c>
      <c r="G19" s="2">
        <v>36.9</v>
      </c>
      <c r="H19" s="3">
        <v>1414.1</v>
      </c>
      <c r="I19" s="6">
        <v>0.3619</v>
      </c>
      <c r="J19" s="3">
        <v>6.1694000000000004</v>
      </c>
    </row>
    <row r="20" spans="2:10">
      <c r="B20" s="14">
        <v>-35</v>
      </c>
      <c r="C20" s="93">
        <f>(C19+C21)/2</f>
        <v>9.3200000000000005E-2</v>
      </c>
      <c r="D20" s="94"/>
      <c r="E20" s="93">
        <f t="shared" ref="E20:J20" si="7">(E19+E21)/2</f>
        <v>1.4618999999999999E-3</v>
      </c>
      <c r="F20" s="97">
        <f t="shared" si="7"/>
        <v>1.21845</v>
      </c>
      <c r="G20" s="108">
        <f t="shared" si="7"/>
        <v>41.349999999999994</v>
      </c>
      <c r="H20" s="109">
        <f t="shared" si="7"/>
        <v>1415.65</v>
      </c>
      <c r="I20" s="108">
        <f t="shared" si="7"/>
        <v>0.38055</v>
      </c>
      <c r="J20" s="109">
        <f t="shared" si="7"/>
        <v>6.1516500000000001</v>
      </c>
    </row>
    <row r="21" spans="2:10">
      <c r="B21" s="10">
        <v>-34</v>
      </c>
      <c r="C21" s="53">
        <v>9.7949999999999995E-2</v>
      </c>
      <c r="D21" s="57"/>
      <c r="E21" s="2">
        <v>1.4645000000000001E-3</v>
      </c>
      <c r="F21" s="92">
        <v>1.1604000000000001</v>
      </c>
      <c r="G21" s="2">
        <v>45.8</v>
      </c>
      <c r="H21" s="3">
        <v>1417.2</v>
      </c>
      <c r="I21" s="6">
        <v>0.3992</v>
      </c>
      <c r="J21" s="3">
        <v>6.1338999999999997</v>
      </c>
    </row>
    <row r="22" spans="2:10">
      <c r="B22" s="14">
        <v>-33</v>
      </c>
      <c r="C22" s="93">
        <f>(C21+C23)/2</f>
        <v>0.103105</v>
      </c>
      <c r="D22" s="94"/>
      <c r="E22" s="93">
        <f t="shared" ref="E22:J22" si="8">(E21+E23)/2</f>
        <v>1.4672000000000001E-3</v>
      </c>
      <c r="F22" s="97">
        <f t="shared" si="8"/>
        <v>1.1085500000000001</v>
      </c>
      <c r="G22" s="108">
        <f t="shared" si="8"/>
        <v>50.25</v>
      </c>
      <c r="H22" s="109">
        <f t="shared" si="8"/>
        <v>1418.75</v>
      </c>
      <c r="I22" s="108">
        <f t="shared" si="8"/>
        <v>0.41769999999999996</v>
      </c>
      <c r="J22" s="109">
        <f t="shared" si="8"/>
        <v>6.1165500000000002</v>
      </c>
    </row>
    <row r="23" spans="2:10">
      <c r="B23" s="10">
        <v>-32</v>
      </c>
      <c r="C23" s="53">
        <v>0.10826</v>
      </c>
      <c r="D23" s="57"/>
      <c r="E23" s="2">
        <v>1.4698999999999999E-3</v>
      </c>
      <c r="F23" s="92">
        <v>1.0567</v>
      </c>
      <c r="G23" s="2">
        <v>54.7</v>
      </c>
      <c r="H23" s="3">
        <v>1420.3</v>
      </c>
      <c r="I23" s="6">
        <v>0.43619999999999998</v>
      </c>
      <c r="J23" s="3">
        <v>6.0991999999999997</v>
      </c>
    </row>
    <row r="24" spans="2:10">
      <c r="B24" s="14">
        <v>-31</v>
      </c>
      <c r="C24" s="93">
        <f>(C23+C25)/2</f>
        <v>0.113845</v>
      </c>
      <c r="D24" s="94"/>
      <c r="E24" s="93">
        <f t="shared" ref="E24:J24" si="9">(E23+E25)/2</f>
        <v>1.4725999999999999E-3</v>
      </c>
      <c r="F24" s="97">
        <f t="shared" si="9"/>
        <v>1.0103499999999999</v>
      </c>
      <c r="G24" s="108">
        <f t="shared" si="9"/>
        <v>59.150000000000006</v>
      </c>
      <c r="H24" s="109">
        <f t="shared" si="9"/>
        <v>1421.8</v>
      </c>
      <c r="I24" s="108">
        <f t="shared" si="9"/>
        <v>0.4546</v>
      </c>
      <c r="J24" s="109">
        <f t="shared" si="9"/>
        <v>6.0771499999999996</v>
      </c>
    </row>
    <row r="25" spans="2:10">
      <c r="B25" s="10">
        <v>-30</v>
      </c>
      <c r="C25" s="53">
        <v>0.11942999999999999</v>
      </c>
      <c r="D25" s="57"/>
      <c r="E25" s="2">
        <v>1.4752999999999999E-3</v>
      </c>
      <c r="F25" s="92">
        <v>0.96399999999999997</v>
      </c>
      <c r="G25" s="2">
        <v>63.6</v>
      </c>
      <c r="H25" s="3">
        <v>1423.3</v>
      </c>
      <c r="I25" s="6">
        <v>0.47299999999999998</v>
      </c>
      <c r="J25" s="3">
        <v>6.0551000000000004</v>
      </c>
    </row>
    <row r="26" spans="2:10">
      <c r="B26" s="14">
        <v>-29</v>
      </c>
      <c r="C26" s="93">
        <f>(C25+C27)/2</f>
        <v>0.125475</v>
      </c>
      <c r="D26" s="94"/>
      <c r="E26" s="93">
        <f t="shared" ref="E26:J26" si="10">(E25+E27)/2</f>
        <v>1.4780499999999999E-3</v>
      </c>
      <c r="F26" s="97">
        <f t="shared" si="10"/>
        <v>0.9224</v>
      </c>
      <c r="G26" s="108">
        <f t="shared" si="10"/>
        <v>68.099999999999994</v>
      </c>
      <c r="H26" s="109">
        <f t="shared" si="10"/>
        <v>1424.8</v>
      </c>
      <c r="I26" s="108">
        <f t="shared" si="10"/>
        <v>0.49130000000000001</v>
      </c>
      <c r="J26" s="109">
        <f t="shared" si="10"/>
        <v>6.0434000000000001</v>
      </c>
    </row>
    <row r="27" spans="2:10">
      <c r="B27" s="10">
        <v>-28</v>
      </c>
      <c r="C27" s="53">
        <v>0.13152</v>
      </c>
      <c r="D27" s="57"/>
      <c r="E27" s="2">
        <v>1.4808E-3</v>
      </c>
      <c r="F27" s="92">
        <v>0.88080000000000003</v>
      </c>
      <c r="G27" s="2">
        <v>72.599999999999994</v>
      </c>
      <c r="H27" s="3">
        <v>1426.3</v>
      </c>
      <c r="I27" s="6">
        <v>0.50960000000000005</v>
      </c>
      <c r="J27" s="3">
        <v>6.0316999999999998</v>
      </c>
    </row>
    <row r="28" spans="2:10">
      <c r="B28" s="14">
        <v>-27</v>
      </c>
      <c r="C28" s="93">
        <f>(C27+C29)/2</f>
        <v>0.138045</v>
      </c>
      <c r="D28" s="94"/>
      <c r="E28" s="93">
        <f t="shared" ref="E28:J28" si="11">(E27+E29)/2</f>
        <v>1.4835500000000001E-3</v>
      </c>
      <c r="F28" s="97">
        <f t="shared" si="11"/>
        <v>0.84345000000000003</v>
      </c>
      <c r="G28" s="108">
        <f t="shared" si="11"/>
        <v>77.05</v>
      </c>
      <c r="H28" s="109">
        <f t="shared" si="11"/>
        <v>1427.75</v>
      </c>
      <c r="I28" s="108">
        <f t="shared" si="11"/>
        <v>0.52780000000000005</v>
      </c>
      <c r="J28" s="109">
        <f t="shared" si="11"/>
        <v>6.0152999999999999</v>
      </c>
    </row>
    <row r="29" spans="2:10">
      <c r="B29" s="10">
        <v>-26</v>
      </c>
      <c r="C29" s="53">
        <v>0.14457</v>
      </c>
      <c r="D29" s="57"/>
      <c r="E29" s="2">
        <v>1.4863000000000001E-3</v>
      </c>
      <c r="F29" s="92">
        <v>0.80610000000000004</v>
      </c>
      <c r="G29" s="2">
        <v>81.5</v>
      </c>
      <c r="H29" s="3">
        <v>1429.2</v>
      </c>
      <c r="I29" s="6">
        <v>0.54600000000000004</v>
      </c>
      <c r="J29" s="3">
        <v>5.9988999999999999</v>
      </c>
    </row>
    <row r="30" spans="2:10">
      <c r="B30" s="14">
        <v>-25</v>
      </c>
      <c r="C30" s="93">
        <f>(C29+C31)/2</f>
        <v>0.15160499999999999</v>
      </c>
      <c r="D30" s="94"/>
      <c r="E30" s="93">
        <f t="shared" ref="E30:J30" si="12">(E29+E31)/2</f>
        <v>1.4891500000000001E-3</v>
      </c>
      <c r="F30" s="97">
        <f t="shared" si="12"/>
        <v>0.77255000000000007</v>
      </c>
      <c r="G30" s="108">
        <f t="shared" si="12"/>
        <v>86</v>
      </c>
      <c r="H30" s="109">
        <f t="shared" si="12"/>
        <v>1430.65</v>
      </c>
      <c r="I30" s="108">
        <f t="shared" si="12"/>
        <v>0.56404999999999994</v>
      </c>
      <c r="J30" s="109">
        <f t="shared" si="12"/>
        <v>5.9828000000000001</v>
      </c>
    </row>
    <row r="31" spans="2:10">
      <c r="B31" s="10">
        <v>-24</v>
      </c>
      <c r="C31" s="53">
        <v>0.15864</v>
      </c>
      <c r="D31" s="57"/>
      <c r="E31" s="2">
        <v>1.4920000000000001E-3</v>
      </c>
      <c r="F31" s="92">
        <v>0.73899999999999999</v>
      </c>
      <c r="G31" s="2">
        <v>90.5</v>
      </c>
      <c r="H31" s="3">
        <v>1432.1</v>
      </c>
      <c r="I31" s="6">
        <v>0.58209999999999995</v>
      </c>
      <c r="J31" s="3">
        <v>5.9667000000000003</v>
      </c>
    </row>
    <row r="32" spans="2:10">
      <c r="B32" s="14">
        <v>-23</v>
      </c>
      <c r="C32" s="93">
        <f>(C31+C33)/2</f>
        <v>0.166215</v>
      </c>
      <c r="D32" s="94"/>
      <c r="E32" s="93">
        <f t="shared" ref="E32:J32" si="13">(E31+E33)/2</f>
        <v>1.49485E-3</v>
      </c>
      <c r="F32" s="97">
        <f t="shared" si="13"/>
        <v>0.7087</v>
      </c>
      <c r="G32" s="108">
        <f t="shared" si="13"/>
        <v>95</v>
      </c>
      <c r="H32" s="109">
        <f t="shared" si="13"/>
        <v>1433.5</v>
      </c>
      <c r="I32" s="108">
        <f t="shared" si="13"/>
        <v>0.60004999999999997</v>
      </c>
      <c r="J32" s="109">
        <f t="shared" si="13"/>
        <v>5.9509000000000007</v>
      </c>
    </row>
    <row r="33" spans="2:10">
      <c r="B33" s="10">
        <v>-22</v>
      </c>
      <c r="C33" s="53">
        <v>0.17379</v>
      </c>
      <c r="D33" s="57"/>
      <c r="E33" s="2">
        <v>1.4977E-3</v>
      </c>
      <c r="F33" s="92">
        <v>0.6784</v>
      </c>
      <c r="G33" s="2">
        <v>99.5</v>
      </c>
      <c r="H33" s="3">
        <v>1434.9</v>
      </c>
      <c r="I33" s="6">
        <v>0.61799999999999999</v>
      </c>
      <c r="J33" s="3">
        <v>5.9351000000000003</v>
      </c>
    </row>
    <row r="34" spans="2:10">
      <c r="B34" s="14">
        <v>-21</v>
      </c>
      <c r="C34" s="93">
        <f>(C33+C35)/2</f>
        <v>0.18193500000000001</v>
      </c>
      <c r="D34" s="94"/>
      <c r="E34" s="93">
        <f t="shared" ref="E34:J34" si="14">(E33+E35)/2</f>
        <v>1.5005999999999999E-3</v>
      </c>
      <c r="F34" s="97">
        <f t="shared" si="14"/>
        <v>0.65105000000000002</v>
      </c>
      <c r="G34" s="108">
        <f t="shared" si="14"/>
        <v>104.05</v>
      </c>
      <c r="H34" s="109">
        <f t="shared" si="14"/>
        <v>1436.3000000000002</v>
      </c>
      <c r="I34" s="108">
        <f t="shared" si="14"/>
        <v>0.63590000000000002</v>
      </c>
      <c r="J34" s="109">
        <f t="shared" si="14"/>
        <v>5.9196</v>
      </c>
    </row>
    <row r="35" spans="2:10">
      <c r="B35" s="10">
        <v>-20</v>
      </c>
      <c r="C35" s="53">
        <v>0.19008</v>
      </c>
      <c r="D35" s="57"/>
      <c r="E35" s="2">
        <v>1.5035000000000001E-3</v>
      </c>
      <c r="F35" s="92">
        <v>0.62370000000000003</v>
      </c>
      <c r="G35" s="2">
        <v>108.6</v>
      </c>
      <c r="H35" s="3">
        <v>1437.7</v>
      </c>
      <c r="I35" s="6">
        <v>0.65380000000000005</v>
      </c>
      <c r="J35" s="3">
        <v>5.9040999999999997</v>
      </c>
    </row>
    <row r="36" spans="2:10">
      <c r="B36" s="14">
        <v>-19</v>
      </c>
      <c r="C36" s="93">
        <f>(C35+C37)/2</f>
        <v>0.19882</v>
      </c>
      <c r="D36" s="94"/>
      <c r="E36" s="93">
        <f t="shared" ref="E36:J36" si="15">(E35+E37)/2</f>
        <v>1.5064000000000002E-3</v>
      </c>
      <c r="F36" s="97">
        <f t="shared" si="15"/>
        <v>0.59899999999999998</v>
      </c>
      <c r="G36" s="108">
        <f t="shared" si="15"/>
        <v>113.1</v>
      </c>
      <c r="H36" s="109">
        <f t="shared" si="15"/>
        <v>1439.0500000000002</v>
      </c>
      <c r="I36" s="108">
        <f t="shared" si="15"/>
        <v>0.67155000000000009</v>
      </c>
      <c r="J36" s="109">
        <f t="shared" si="15"/>
        <v>5.8888499999999997</v>
      </c>
    </row>
    <row r="37" spans="2:10">
      <c r="B37" s="10">
        <v>-18</v>
      </c>
      <c r="C37" s="53">
        <v>0.20755999999999999</v>
      </c>
      <c r="D37" s="57"/>
      <c r="E37" s="2">
        <v>1.5093000000000001E-3</v>
      </c>
      <c r="F37" s="92">
        <v>0.57430000000000003</v>
      </c>
      <c r="G37" s="2">
        <v>117.6</v>
      </c>
      <c r="H37" s="3">
        <v>1440.4</v>
      </c>
      <c r="I37" s="6">
        <v>0.68930000000000002</v>
      </c>
      <c r="J37" s="3">
        <v>5.8735999999999997</v>
      </c>
    </row>
    <row r="38" spans="2:10">
      <c r="B38" s="14">
        <v>-17</v>
      </c>
      <c r="C38" s="93">
        <f>(C37+C39)/2</f>
        <v>0.21693499999999999</v>
      </c>
      <c r="D38" s="94"/>
      <c r="E38" s="93">
        <f t="shared" ref="E38:J38" si="16">(E37+E39)/2</f>
        <v>1.5123000000000001E-3</v>
      </c>
      <c r="F38" s="97">
        <f t="shared" si="16"/>
        <v>0.55190000000000006</v>
      </c>
      <c r="G38" s="108">
        <f t="shared" si="16"/>
        <v>122.15</v>
      </c>
      <c r="H38" s="109">
        <f t="shared" si="16"/>
        <v>1441.75</v>
      </c>
      <c r="I38" s="108">
        <f t="shared" si="16"/>
        <v>0.70694999999999997</v>
      </c>
      <c r="J38" s="109">
        <f t="shared" si="16"/>
        <v>5.8586499999999999</v>
      </c>
    </row>
    <row r="39" spans="2:10">
      <c r="B39" s="10">
        <v>-16</v>
      </c>
      <c r="C39" s="53">
        <v>0.22631000000000001</v>
      </c>
      <c r="D39" s="57"/>
      <c r="E39" s="2">
        <v>1.5153E-3</v>
      </c>
      <c r="F39" s="92">
        <v>0.52949999999999997</v>
      </c>
      <c r="G39" s="2">
        <v>126.7</v>
      </c>
      <c r="H39" s="3">
        <v>1443.1</v>
      </c>
      <c r="I39" s="6">
        <v>0.72460000000000002</v>
      </c>
      <c r="J39" s="3">
        <v>5.8437000000000001</v>
      </c>
    </row>
    <row r="40" spans="2:10">
      <c r="B40" s="14">
        <v>-15</v>
      </c>
      <c r="C40" s="93">
        <f>(C39+C41)/2</f>
        <v>0.23633999999999999</v>
      </c>
      <c r="D40" s="94"/>
      <c r="E40" s="93">
        <f t="shared" ref="E40:J40" si="17">(E39+E41)/2</f>
        <v>1.5183E-3</v>
      </c>
      <c r="F40" s="97">
        <f t="shared" si="17"/>
        <v>0.50914999999999999</v>
      </c>
      <c r="G40" s="108">
        <f t="shared" si="17"/>
        <v>131.25</v>
      </c>
      <c r="H40" s="109">
        <f t="shared" si="17"/>
        <v>1444.4</v>
      </c>
      <c r="I40" s="108">
        <f t="shared" si="17"/>
        <v>0.74215000000000009</v>
      </c>
      <c r="J40" s="109">
        <f t="shared" si="17"/>
        <v>5.8290000000000006</v>
      </c>
    </row>
    <row r="41" spans="2:10">
      <c r="B41" s="10">
        <v>-14</v>
      </c>
      <c r="C41" s="53">
        <v>0.24637000000000001</v>
      </c>
      <c r="D41" s="57"/>
      <c r="E41" s="2">
        <v>1.5213E-3</v>
      </c>
      <c r="F41" s="92">
        <v>0.48880000000000001</v>
      </c>
      <c r="G41" s="2">
        <v>135.80000000000001</v>
      </c>
      <c r="H41" s="3">
        <v>1445.7</v>
      </c>
      <c r="I41" s="6">
        <v>0.75970000000000004</v>
      </c>
      <c r="J41" s="3">
        <v>5.8143000000000002</v>
      </c>
    </row>
    <row r="42" spans="2:10">
      <c r="B42" s="14">
        <v>-13</v>
      </c>
      <c r="C42" s="93">
        <f>(C41+C43)/2</f>
        <v>0.25708999999999999</v>
      </c>
      <c r="D42" s="94"/>
      <c r="E42" s="93">
        <f t="shared" ref="E42:J42" si="18">(E41+E43)/2</f>
        <v>1.5243499999999998E-3</v>
      </c>
      <c r="F42" s="97">
        <f t="shared" si="18"/>
        <v>0.47035000000000005</v>
      </c>
      <c r="G42" s="108">
        <f t="shared" si="18"/>
        <v>140.35000000000002</v>
      </c>
      <c r="H42" s="109">
        <f t="shared" si="18"/>
        <v>1446.95</v>
      </c>
      <c r="I42" s="108">
        <f t="shared" si="18"/>
        <v>0.77715000000000001</v>
      </c>
      <c r="J42" s="109">
        <f t="shared" si="18"/>
        <v>5.7998000000000003</v>
      </c>
    </row>
    <row r="43" spans="2:10">
      <c r="B43" s="10">
        <v>-12</v>
      </c>
      <c r="C43" s="53">
        <v>0.26780999999999999</v>
      </c>
      <c r="D43" s="57"/>
      <c r="E43" s="2">
        <v>1.5273999999999999E-3</v>
      </c>
      <c r="F43" s="92">
        <v>0.45190000000000002</v>
      </c>
      <c r="G43" s="2">
        <v>144.9</v>
      </c>
      <c r="H43" s="3">
        <v>1448.2</v>
      </c>
      <c r="I43" s="6">
        <v>0.79459999999999997</v>
      </c>
      <c r="J43" s="3">
        <v>5.7853000000000003</v>
      </c>
    </row>
    <row r="44" spans="2:10">
      <c r="B44" s="14">
        <v>-11</v>
      </c>
      <c r="C44" s="93">
        <f>(C43+C45)/2</f>
        <v>0.27926000000000001</v>
      </c>
      <c r="D44" s="94"/>
      <c r="E44" s="93">
        <f t="shared" ref="E44:J44" si="19">(E43+E45)/2</f>
        <v>1.5305E-3</v>
      </c>
      <c r="F44" s="97">
        <f t="shared" si="19"/>
        <v>0.43510000000000004</v>
      </c>
      <c r="G44" s="108">
        <f t="shared" si="19"/>
        <v>149.44999999999999</v>
      </c>
      <c r="H44" s="109">
        <f t="shared" si="19"/>
        <v>1449.45</v>
      </c>
      <c r="I44" s="108">
        <f t="shared" si="19"/>
        <v>0.81194999999999995</v>
      </c>
      <c r="J44" s="109">
        <f t="shared" si="19"/>
        <v>5.7711000000000006</v>
      </c>
    </row>
    <row r="45" spans="2:10">
      <c r="B45" s="10">
        <v>-10</v>
      </c>
      <c r="C45" s="53">
        <v>0.29071000000000002</v>
      </c>
      <c r="D45" s="57"/>
      <c r="E45" s="2">
        <v>1.5336E-3</v>
      </c>
      <c r="F45" s="92">
        <v>0.41830000000000001</v>
      </c>
      <c r="G45" s="2">
        <v>154</v>
      </c>
      <c r="H45" s="3">
        <v>1450.7</v>
      </c>
      <c r="I45" s="6">
        <v>0.82930000000000004</v>
      </c>
      <c r="J45" s="3">
        <v>5.7568999999999999</v>
      </c>
    </row>
    <row r="46" spans="2:10">
      <c r="B46" s="14">
        <v>-9</v>
      </c>
      <c r="C46" s="93">
        <f>(C45+C47)/2</f>
        <v>0.30292000000000002</v>
      </c>
      <c r="D46" s="94"/>
      <c r="E46" s="93">
        <f t="shared" ref="E46:J46" si="20">(E45+E47)/2</f>
        <v>1.5367499999999999E-3</v>
      </c>
      <c r="F46" s="97">
        <f t="shared" si="20"/>
        <v>0.40300000000000002</v>
      </c>
      <c r="G46" s="108">
        <f t="shared" si="20"/>
        <v>158.6</v>
      </c>
      <c r="H46" s="109">
        <f t="shared" si="20"/>
        <v>1451.9</v>
      </c>
      <c r="I46" s="108">
        <f t="shared" si="20"/>
        <v>0.84655000000000002</v>
      </c>
      <c r="J46" s="109">
        <f t="shared" si="20"/>
        <v>5.7429000000000006</v>
      </c>
    </row>
    <row r="47" spans="2:10">
      <c r="B47" s="10">
        <v>-8</v>
      </c>
      <c r="C47" s="53">
        <v>0.31513000000000002</v>
      </c>
      <c r="D47" s="57"/>
      <c r="E47" s="2">
        <v>1.5399000000000001E-3</v>
      </c>
      <c r="F47" s="92">
        <v>0.38769999999999999</v>
      </c>
      <c r="G47" s="2">
        <v>163.19999999999999</v>
      </c>
      <c r="H47" s="3">
        <v>1453.1</v>
      </c>
      <c r="I47" s="6">
        <v>0.86380000000000001</v>
      </c>
      <c r="J47" s="3">
        <v>5.7289000000000003</v>
      </c>
    </row>
    <row r="48" spans="2:10">
      <c r="B48" s="14">
        <v>-7</v>
      </c>
      <c r="C48" s="93">
        <f>(C47+C49)/2</f>
        <v>0.32813000000000003</v>
      </c>
      <c r="D48" s="94"/>
      <c r="E48" s="93">
        <f t="shared" ref="E48:J48" si="21">(E47+E49)/2</f>
        <v>1.5430999999999999E-3</v>
      </c>
      <c r="F48" s="97">
        <f t="shared" si="21"/>
        <v>0.37370000000000003</v>
      </c>
      <c r="G48" s="108">
        <f t="shared" si="21"/>
        <v>167.75</v>
      </c>
      <c r="H48" s="109">
        <f t="shared" si="21"/>
        <v>1454.3</v>
      </c>
      <c r="I48" s="108">
        <f t="shared" si="21"/>
        <v>0.88095000000000001</v>
      </c>
      <c r="J48" s="109">
        <f t="shared" si="21"/>
        <v>5.7150999999999996</v>
      </c>
    </row>
    <row r="49" spans="2:10">
      <c r="B49" s="10">
        <v>-6</v>
      </c>
      <c r="C49" s="53">
        <v>0.34112999999999999</v>
      </c>
      <c r="D49" s="57"/>
      <c r="E49" s="2">
        <v>1.5463E-3</v>
      </c>
      <c r="F49" s="92">
        <v>0.35970000000000002</v>
      </c>
      <c r="G49" s="2">
        <v>172.3</v>
      </c>
      <c r="H49" s="3">
        <v>1455.5</v>
      </c>
      <c r="I49" s="6">
        <v>0.89810000000000001</v>
      </c>
      <c r="J49" s="3">
        <v>5.7012999999999998</v>
      </c>
    </row>
    <row r="50" spans="2:10">
      <c r="B50" s="14">
        <v>-5</v>
      </c>
      <c r="C50" s="93">
        <f>(C49+C51)/2</f>
        <v>0.35496499999999997</v>
      </c>
      <c r="D50" s="94"/>
      <c r="E50" s="93">
        <f t="shared" ref="E50:J50" si="22">(E49+E51)/2</f>
        <v>1.54955E-3</v>
      </c>
      <c r="F50" s="97">
        <f t="shared" si="22"/>
        <v>0.34689999999999999</v>
      </c>
      <c r="G50" s="108">
        <f t="shared" si="22"/>
        <v>176.9</v>
      </c>
      <c r="H50" s="109">
        <f t="shared" si="22"/>
        <v>1456.65</v>
      </c>
      <c r="I50" s="108">
        <f t="shared" si="22"/>
        <v>0.91520000000000001</v>
      </c>
      <c r="J50" s="109">
        <f t="shared" si="22"/>
        <v>5.6876999999999995</v>
      </c>
    </row>
    <row r="51" spans="2:10">
      <c r="B51" s="10">
        <v>-4</v>
      </c>
      <c r="C51" s="53">
        <v>0.36880000000000002</v>
      </c>
      <c r="D51" s="57"/>
      <c r="E51" s="2">
        <v>1.5528E-3</v>
      </c>
      <c r="F51" s="92">
        <v>0.33410000000000001</v>
      </c>
      <c r="G51" s="2">
        <v>181.5</v>
      </c>
      <c r="H51" s="3">
        <v>1457.8</v>
      </c>
      <c r="I51" s="6">
        <v>0.93230000000000002</v>
      </c>
      <c r="J51" s="3">
        <v>5.6741000000000001</v>
      </c>
    </row>
    <row r="52" spans="2:10">
      <c r="B52" s="14">
        <v>-3</v>
      </c>
      <c r="C52" s="93">
        <f>(C51+C53)/2</f>
        <v>0.38349500000000003</v>
      </c>
      <c r="D52" s="94"/>
      <c r="E52" s="93">
        <f t="shared" ref="E52:J52" si="23">(E51+E53)/2</f>
        <v>1.55605E-3</v>
      </c>
      <c r="F52" s="97">
        <f t="shared" si="23"/>
        <v>0.32240000000000002</v>
      </c>
      <c r="G52" s="108">
        <f t="shared" si="23"/>
        <v>186.15</v>
      </c>
      <c r="H52" s="109">
        <f t="shared" si="23"/>
        <v>1458.9499999999998</v>
      </c>
      <c r="I52" s="108">
        <f t="shared" si="23"/>
        <v>0.94924999999999993</v>
      </c>
      <c r="J52" s="109">
        <f t="shared" si="23"/>
        <v>5.6607500000000002</v>
      </c>
    </row>
    <row r="53" spans="2:10">
      <c r="B53" s="10">
        <v>-2</v>
      </c>
      <c r="C53" s="53">
        <v>0.39818999999999999</v>
      </c>
      <c r="D53" s="57"/>
      <c r="E53" s="2">
        <v>1.5593E-3</v>
      </c>
      <c r="F53" s="92">
        <v>0.31069999999999998</v>
      </c>
      <c r="G53" s="2">
        <v>190.8</v>
      </c>
      <c r="H53" s="3">
        <v>1460.1</v>
      </c>
      <c r="I53" s="6">
        <v>0.96619999999999995</v>
      </c>
      <c r="J53" s="3">
        <v>5.6474000000000002</v>
      </c>
    </row>
    <row r="54" spans="2:10">
      <c r="B54" s="14">
        <v>-1</v>
      </c>
      <c r="C54" s="93">
        <f>(C53+C55)/2</f>
        <v>0.41378499999999996</v>
      </c>
      <c r="D54" s="94"/>
      <c r="E54" s="93">
        <f t="shared" ref="E54:J54" si="24">(E53+E55)/2</f>
        <v>1.5626500000000001E-3</v>
      </c>
      <c r="F54" s="97">
        <f t="shared" si="24"/>
        <v>0.3</v>
      </c>
      <c r="G54" s="108">
        <f t="shared" si="24"/>
        <v>195.4</v>
      </c>
      <c r="H54" s="109">
        <f t="shared" si="24"/>
        <v>1461.15</v>
      </c>
      <c r="I54" s="108">
        <f t="shared" si="24"/>
        <v>0.98309999999999997</v>
      </c>
      <c r="J54" s="109">
        <f t="shared" si="24"/>
        <v>5.6341999999999999</v>
      </c>
    </row>
    <row r="55" spans="2:10">
      <c r="B55" s="10">
        <v>0</v>
      </c>
      <c r="C55" s="53">
        <v>0.42937999999999998</v>
      </c>
      <c r="D55" s="57"/>
      <c r="E55" s="2">
        <v>1.5659999999999999E-3</v>
      </c>
      <c r="F55" s="92">
        <v>0.2893</v>
      </c>
      <c r="G55" s="2">
        <v>200</v>
      </c>
      <c r="H55" s="3">
        <v>1462.2</v>
      </c>
      <c r="I55" s="6">
        <v>1</v>
      </c>
      <c r="J55" s="3">
        <v>5.6210000000000004</v>
      </c>
    </row>
    <row r="56" spans="2:10">
      <c r="B56" s="14">
        <v>1</v>
      </c>
      <c r="C56" s="93">
        <f>(C55+C57)/2</f>
        <v>0.29591999999999996</v>
      </c>
      <c r="D56" s="94"/>
      <c r="E56" s="93">
        <f t="shared" ref="E56:J56" si="25">(E55+E57)/2</f>
        <v>1.5693999999999999E-3</v>
      </c>
      <c r="F56" s="97">
        <f t="shared" si="25"/>
        <v>0.27944999999999998</v>
      </c>
      <c r="G56" s="108">
        <f t="shared" si="25"/>
        <v>204.65</v>
      </c>
      <c r="H56" s="109">
        <f t="shared" si="25"/>
        <v>1463.3000000000002</v>
      </c>
      <c r="I56" s="108">
        <f t="shared" si="25"/>
        <v>1.0167999999999999</v>
      </c>
      <c r="J56" s="109">
        <f t="shared" si="25"/>
        <v>5.6080500000000004</v>
      </c>
    </row>
    <row r="57" spans="2:10">
      <c r="B57" s="10">
        <v>2</v>
      </c>
      <c r="C57" s="53">
        <v>0.16245999999999999</v>
      </c>
      <c r="D57" s="57"/>
      <c r="E57" s="2">
        <v>1.5728000000000001E-3</v>
      </c>
      <c r="F57" s="92">
        <v>0.26960000000000001</v>
      </c>
      <c r="G57" s="2">
        <v>209.3</v>
      </c>
      <c r="H57" s="3">
        <v>1464.4</v>
      </c>
      <c r="I57" s="6">
        <v>1.0336000000000001</v>
      </c>
      <c r="J57" s="3">
        <v>5.5951000000000004</v>
      </c>
    </row>
    <row r="58" spans="2:10">
      <c r="B58" s="14">
        <v>3</v>
      </c>
      <c r="C58" s="93">
        <f>(C57+C59)/2</f>
        <v>0.32996999999999999</v>
      </c>
      <c r="D58" s="94"/>
      <c r="E58" s="93">
        <f t="shared" ref="E58:J58" si="26">(E57+E59)/2</f>
        <v>1.5762E-3</v>
      </c>
      <c r="F58" s="97">
        <f t="shared" si="26"/>
        <v>0.26055</v>
      </c>
      <c r="G58" s="108">
        <f t="shared" si="26"/>
        <v>213.95</v>
      </c>
      <c r="H58" s="109">
        <f t="shared" si="26"/>
        <v>1465.4</v>
      </c>
      <c r="I58" s="108">
        <f t="shared" si="26"/>
        <v>1.0503</v>
      </c>
      <c r="J58" s="109">
        <f t="shared" si="26"/>
        <v>5.5823</v>
      </c>
    </row>
    <row r="59" spans="2:10">
      <c r="B59" s="10">
        <v>4</v>
      </c>
      <c r="C59" s="53">
        <v>0.49747999999999998</v>
      </c>
      <c r="D59" s="57"/>
      <c r="E59" s="2">
        <v>1.5796E-3</v>
      </c>
      <c r="F59" s="92">
        <v>0.2515</v>
      </c>
      <c r="G59" s="2">
        <v>218.6</v>
      </c>
      <c r="H59" s="3">
        <v>1466.4</v>
      </c>
      <c r="I59" s="6">
        <v>1.0669999999999999</v>
      </c>
      <c r="J59" s="3">
        <v>5.5694999999999997</v>
      </c>
    </row>
    <row r="60" spans="2:10">
      <c r="B60" s="14">
        <v>5</v>
      </c>
      <c r="C60" s="93">
        <f>(C59+C61)/2</f>
        <v>0.51600499999999994</v>
      </c>
      <c r="D60" s="94"/>
      <c r="E60" s="93">
        <f t="shared" ref="E60:J60" si="27">(E59+E61)/2</f>
        <v>1.5831E-3</v>
      </c>
      <c r="F60" s="97">
        <f t="shared" si="27"/>
        <v>0.2432</v>
      </c>
      <c r="G60" s="108">
        <f t="shared" si="27"/>
        <v>223.25</v>
      </c>
      <c r="H60" s="109">
        <f t="shared" si="27"/>
        <v>1467.4</v>
      </c>
      <c r="I60" s="108">
        <f t="shared" si="27"/>
        <v>1.08365</v>
      </c>
      <c r="J60" s="109">
        <f t="shared" si="27"/>
        <v>5.5568499999999998</v>
      </c>
    </row>
    <row r="61" spans="2:10">
      <c r="B61" s="10">
        <v>6</v>
      </c>
      <c r="C61" s="53">
        <v>0.53452999999999995</v>
      </c>
      <c r="D61" s="57"/>
      <c r="E61" s="2">
        <v>1.5866000000000001E-3</v>
      </c>
      <c r="F61" s="92">
        <v>0.2349</v>
      </c>
      <c r="G61" s="2">
        <v>227.9</v>
      </c>
      <c r="H61" s="3">
        <v>1468.4</v>
      </c>
      <c r="I61" s="6">
        <v>1.1003000000000001</v>
      </c>
      <c r="J61" s="3">
        <v>5.5442</v>
      </c>
    </row>
    <row r="62" spans="2:10">
      <c r="B62" s="14">
        <v>7</v>
      </c>
      <c r="C62" s="93">
        <f>(C61+C63)/2</f>
        <v>0.55411499999999991</v>
      </c>
      <c r="D62" s="94"/>
      <c r="E62" s="93">
        <f t="shared" ref="E62:J62" si="28">(E61+E63)/2</f>
        <v>1.59015E-3</v>
      </c>
      <c r="F62" s="97">
        <f t="shared" si="28"/>
        <v>0.22725000000000001</v>
      </c>
      <c r="G62" s="108">
        <f t="shared" si="28"/>
        <v>232.55</v>
      </c>
      <c r="H62" s="109">
        <f t="shared" si="28"/>
        <v>1469.35</v>
      </c>
      <c r="I62" s="108">
        <f t="shared" si="28"/>
        <v>1.1168499999999999</v>
      </c>
      <c r="J62" s="109">
        <f t="shared" si="28"/>
        <v>5.5316999999999998</v>
      </c>
    </row>
    <row r="63" spans="2:10">
      <c r="B63" s="10">
        <v>8</v>
      </c>
      <c r="C63" s="53">
        <v>0.57369999999999999</v>
      </c>
      <c r="D63" s="57"/>
      <c r="E63" s="2">
        <v>1.5937E-3</v>
      </c>
      <c r="F63" s="92">
        <v>0.21959999999999999</v>
      </c>
      <c r="G63" s="2">
        <v>237.2</v>
      </c>
      <c r="H63" s="3">
        <v>1470.3</v>
      </c>
      <c r="I63" s="6">
        <v>1.1334</v>
      </c>
      <c r="J63" s="3">
        <v>5.5191999999999997</v>
      </c>
    </row>
    <row r="64" spans="2:10">
      <c r="B64" s="14">
        <v>9</v>
      </c>
      <c r="C64" s="93">
        <f>(C63+C65)/2</f>
        <v>0.59437499999999999</v>
      </c>
      <c r="D64" s="94"/>
      <c r="E64" s="93">
        <f t="shared" ref="E64:J64" si="29">(E63+E65)/2</f>
        <v>1.5972999999999998E-3</v>
      </c>
      <c r="F64" s="97">
        <f t="shared" si="29"/>
        <v>0.21249999999999999</v>
      </c>
      <c r="G64" s="108">
        <f t="shared" si="29"/>
        <v>241.89999999999998</v>
      </c>
      <c r="H64" s="109">
        <f t="shared" si="29"/>
        <v>1471.1999999999998</v>
      </c>
      <c r="I64" s="108">
        <f t="shared" si="29"/>
        <v>1.1499000000000001</v>
      </c>
      <c r="J64" s="109">
        <f t="shared" si="29"/>
        <v>5.5068999999999999</v>
      </c>
    </row>
    <row r="65" spans="2:10">
      <c r="B65" s="10">
        <v>10</v>
      </c>
      <c r="C65" s="53">
        <v>0.61504999999999999</v>
      </c>
      <c r="D65" s="57"/>
      <c r="E65" s="2">
        <v>1.6008999999999999E-3</v>
      </c>
      <c r="F65" s="92">
        <v>0.2054</v>
      </c>
      <c r="G65" s="2">
        <v>246.6</v>
      </c>
      <c r="H65" s="3">
        <v>1472.1</v>
      </c>
      <c r="I65" s="6">
        <v>1.1664000000000001</v>
      </c>
      <c r="J65" s="3">
        <v>5.4946000000000002</v>
      </c>
    </row>
    <row r="66" spans="2:10">
      <c r="B66" s="14">
        <v>11</v>
      </c>
      <c r="C66" s="93">
        <f>(C65+C67)/2</f>
        <v>0.63685999999999998</v>
      </c>
      <c r="D66" s="94"/>
      <c r="E66" s="93">
        <f t="shared" ref="E66:J66" si="30">(E65+E67)/2</f>
        <v>1.6045499999999999E-3</v>
      </c>
      <c r="F66" s="97">
        <f t="shared" si="30"/>
        <v>0.19889999999999999</v>
      </c>
      <c r="G66" s="108">
        <f t="shared" si="30"/>
        <v>251.3</v>
      </c>
      <c r="H66" s="109">
        <f t="shared" si="30"/>
        <v>1473</v>
      </c>
      <c r="I66" s="108">
        <f t="shared" si="30"/>
        <v>1.1828000000000001</v>
      </c>
      <c r="J66" s="109">
        <f t="shared" si="30"/>
        <v>5.48245</v>
      </c>
    </row>
    <row r="67" spans="2:10">
      <c r="B67" s="10">
        <v>12</v>
      </c>
      <c r="C67" s="53">
        <v>0.65866999999999998</v>
      </c>
      <c r="D67" s="57"/>
      <c r="E67" s="2">
        <v>1.6082E-3</v>
      </c>
      <c r="F67" s="92">
        <v>0.19239999999999999</v>
      </c>
      <c r="G67" s="2">
        <v>256</v>
      </c>
      <c r="H67" s="3">
        <v>1473.9</v>
      </c>
      <c r="I67" s="6">
        <v>1.1992</v>
      </c>
      <c r="J67" s="3">
        <v>5.4702999999999999</v>
      </c>
    </row>
    <row r="68" spans="2:10">
      <c r="B68" s="14">
        <v>13</v>
      </c>
      <c r="C68" s="93">
        <f>(C67+C69)/2</f>
        <v>0.68164999999999998</v>
      </c>
      <c r="D68" s="94"/>
      <c r="E68" s="93">
        <f t="shared" ref="E68:J68" si="31">(E67+E69)/2</f>
        <v>1.61195E-3</v>
      </c>
      <c r="F68" s="97">
        <f t="shared" si="31"/>
        <v>0.18634999999999999</v>
      </c>
      <c r="G68" s="108">
        <f t="shared" si="31"/>
        <v>260.7</v>
      </c>
      <c r="H68" s="109">
        <f t="shared" si="31"/>
        <v>1474.75</v>
      </c>
      <c r="I68" s="108">
        <f t="shared" si="31"/>
        <v>1.2155</v>
      </c>
      <c r="J68" s="109">
        <f t="shared" si="31"/>
        <v>5.4582999999999995</v>
      </c>
    </row>
    <row r="69" spans="2:10">
      <c r="B69" s="10">
        <v>14</v>
      </c>
      <c r="C69" s="53">
        <v>0.70462999999999998</v>
      </c>
      <c r="D69" s="57"/>
      <c r="E69" s="2">
        <v>1.6157000000000001E-3</v>
      </c>
      <c r="F69" s="92">
        <v>0.18029999999999999</v>
      </c>
      <c r="G69" s="2">
        <v>265.39999999999998</v>
      </c>
      <c r="H69" s="3">
        <v>1475.6</v>
      </c>
      <c r="I69" s="6">
        <v>1.2318</v>
      </c>
      <c r="J69" s="3">
        <v>5.4462999999999999</v>
      </c>
    </row>
    <row r="70" spans="2:10">
      <c r="B70" s="14">
        <v>15</v>
      </c>
      <c r="C70" s="93">
        <f>(C69+C71)/2</f>
        <v>0.72883500000000001</v>
      </c>
      <c r="D70" s="94"/>
      <c r="E70" s="93">
        <f t="shared" ref="E70:J70" si="32">(E69+E71)/2</f>
        <v>1.6195000000000001E-3</v>
      </c>
      <c r="F70" s="97">
        <f t="shared" si="32"/>
        <v>0.17469999999999999</v>
      </c>
      <c r="G70" s="108">
        <f t="shared" si="32"/>
        <v>270.10000000000002</v>
      </c>
      <c r="H70" s="109">
        <f t="shared" si="32"/>
        <v>1476.4</v>
      </c>
      <c r="I70" s="108">
        <f t="shared" si="32"/>
        <v>1.2480500000000001</v>
      </c>
      <c r="J70" s="109">
        <f t="shared" si="32"/>
        <v>5.43445</v>
      </c>
    </row>
    <row r="71" spans="2:10">
      <c r="B71" s="10">
        <v>16</v>
      </c>
      <c r="C71" s="53">
        <v>0.75304000000000004</v>
      </c>
      <c r="D71" s="57"/>
      <c r="E71" s="2">
        <v>1.6233E-3</v>
      </c>
      <c r="F71" s="92">
        <v>0.1691</v>
      </c>
      <c r="G71" s="2">
        <v>274.8</v>
      </c>
      <c r="H71" s="3">
        <v>1477.2</v>
      </c>
      <c r="I71" s="6">
        <v>1.2643</v>
      </c>
      <c r="J71" s="3">
        <v>5.4226000000000001</v>
      </c>
    </row>
    <row r="72" spans="2:10">
      <c r="B72" s="14">
        <v>17</v>
      </c>
      <c r="C72" s="93">
        <f>(C71+C73)/2</f>
        <v>0.77849999999999997</v>
      </c>
      <c r="D72" s="94"/>
      <c r="E72" s="93">
        <f t="shared" ref="E72:J72" si="33">(E71+E73)/2</f>
        <v>1.62715E-3</v>
      </c>
      <c r="F72" s="97">
        <f t="shared" si="33"/>
        <v>0.16394500000000001</v>
      </c>
      <c r="G72" s="108">
        <f t="shared" si="33"/>
        <v>279.55</v>
      </c>
      <c r="H72" s="109">
        <f t="shared" si="33"/>
        <v>1477.95</v>
      </c>
      <c r="I72" s="108">
        <f t="shared" si="33"/>
        <v>1.2805</v>
      </c>
      <c r="J72" s="109">
        <f t="shared" si="33"/>
        <v>5.4108499999999999</v>
      </c>
    </row>
    <row r="73" spans="2:10">
      <c r="B73" s="10">
        <v>18</v>
      </c>
      <c r="C73" s="53">
        <v>0.80396000000000001</v>
      </c>
      <c r="D73" s="57"/>
      <c r="E73" s="2">
        <v>1.6310000000000001E-3</v>
      </c>
      <c r="F73" s="92">
        <v>0.15878999999999999</v>
      </c>
      <c r="G73" s="2">
        <v>284.3</v>
      </c>
      <c r="H73" s="3">
        <v>1478.7</v>
      </c>
      <c r="I73" s="6">
        <v>1.2967</v>
      </c>
      <c r="J73" s="3">
        <v>5.3990999999999998</v>
      </c>
    </row>
    <row r="74" spans="2:10">
      <c r="B74" s="14">
        <v>19</v>
      </c>
      <c r="C74" s="93">
        <f>(C73+C75)/2</f>
        <v>0.83072000000000001</v>
      </c>
      <c r="D74" s="94"/>
      <c r="E74" s="93">
        <f t="shared" ref="E74:J74" si="34">(E73+E75)/2</f>
        <v>1.6348999999999999E-3</v>
      </c>
      <c r="F74" s="97">
        <f t="shared" si="34"/>
        <v>0.15399499999999999</v>
      </c>
      <c r="G74" s="108">
        <f t="shared" si="34"/>
        <v>289.05</v>
      </c>
      <c r="H74" s="109">
        <f t="shared" si="34"/>
        <v>1479.45</v>
      </c>
      <c r="I74" s="108">
        <f t="shared" si="34"/>
        <v>1.3128</v>
      </c>
      <c r="J74" s="109">
        <f t="shared" si="34"/>
        <v>5.3874999999999993</v>
      </c>
    </row>
    <row r="75" spans="2:10">
      <c r="B75" s="10">
        <v>20</v>
      </c>
      <c r="C75" s="53">
        <v>0.85748000000000002</v>
      </c>
      <c r="D75" s="57"/>
      <c r="E75" s="2">
        <v>1.6387999999999999E-3</v>
      </c>
      <c r="F75" s="92">
        <v>0.1492</v>
      </c>
      <c r="G75" s="2">
        <v>293.8</v>
      </c>
      <c r="H75" s="3">
        <v>1480.2</v>
      </c>
      <c r="I75" s="6">
        <v>1.3289</v>
      </c>
      <c r="J75" s="3">
        <v>5.3758999999999997</v>
      </c>
    </row>
    <row r="76" spans="2:10">
      <c r="B76" s="14">
        <v>21</v>
      </c>
      <c r="C76" s="93">
        <f>(C75+C77)/2</f>
        <v>0.88558500000000007</v>
      </c>
      <c r="D76" s="94"/>
      <c r="E76" s="93">
        <f t="shared" ref="E76:J76" si="35">(E75+E77)/2</f>
        <v>1.6427999999999998E-3</v>
      </c>
      <c r="F76" s="97">
        <f t="shared" si="35"/>
        <v>0.14474500000000001</v>
      </c>
      <c r="G76" s="108">
        <f t="shared" si="35"/>
        <v>298.55</v>
      </c>
      <c r="H76" s="109">
        <f t="shared" si="35"/>
        <v>1480.85</v>
      </c>
      <c r="I76" s="108">
        <f t="shared" si="35"/>
        <v>1.3449499999999999</v>
      </c>
      <c r="J76" s="109">
        <f t="shared" si="35"/>
        <v>5.3643999999999998</v>
      </c>
    </row>
    <row r="77" spans="2:10">
      <c r="B77" s="10">
        <v>22</v>
      </c>
      <c r="C77" s="53">
        <v>0.91369</v>
      </c>
      <c r="D77" s="57"/>
      <c r="E77" s="2">
        <v>1.6467999999999999E-3</v>
      </c>
      <c r="F77" s="92">
        <v>0.14029</v>
      </c>
      <c r="G77" s="2">
        <v>303.3</v>
      </c>
      <c r="H77" s="3">
        <v>1481.5</v>
      </c>
      <c r="I77" s="6">
        <v>1.361</v>
      </c>
      <c r="J77" s="3">
        <v>5.3529</v>
      </c>
    </row>
    <row r="78" spans="2:10">
      <c r="B78" s="14">
        <v>23</v>
      </c>
      <c r="C78" s="93">
        <f>(C77+C79)/2</f>
        <v>0.94318499999999994</v>
      </c>
      <c r="D78" s="94"/>
      <c r="E78" s="93">
        <f t="shared" ref="E78:J78" si="36">(E77+E79)/2</f>
        <v>1.6508499999999999E-3</v>
      </c>
      <c r="F78" s="97">
        <f t="shared" si="36"/>
        <v>0.15115000000000001</v>
      </c>
      <c r="G78" s="108">
        <f t="shared" si="36"/>
        <v>308.10000000000002</v>
      </c>
      <c r="H78" s="109">
        <f t="shared" si="36"/>
        <v>1482.15</v>
      </c>
      <c r="I78" s="108">
        <f t="shared" si="36"/>
        <v>1.3769499999999999</v>
      </c>
      <c r="J78" s="109">
        <f t="shared" si="36"/>
        <v>5.3414999999999999</v>
      </c>
    </row>
    <row r="79" spans="2:10">
      <c r="B79" s="10">
        <v>24</v>
      </c>
      <c r="C79" s="53">
        <v>0.97267999999999999</v>
      </c>
      <c r="D79" s="57"/>
      <c r="E79" s="2">
        <v>1.6548999999999999E-3</v>
      </c>
      <c r="F79" s="92">
        <v>0.16200999999999999</v>
      </c>
      <c r="G79" s="2">
        <v>312.89999999999998</v>
      </c>
      <c r="H79" s="3">
        <v>1482.8</v>
      </c>
      <c r="I79" s="6">
        <v>1.3929</v>
      </c>
      <c r="J79" s="3">
        <v>5.3300999999999998</v>
      </c>
    </row>
    <row r="80" spans="2:10">
      <c r="B80" s="14">
        <v>25</v>
      </c>
      <c r="C80" s="93">
        <f>(C79+C81)/2</f>
        <v>1.0036049999999999</v>
      </c>
      <c r="D80" s="94"/>
      <c r="E80" s="93">
        <f t="shared" ref="E80:J80" si="37">(E79+E81)/2</f>
        <v>1.65905E-3</v>
      </c>
      <c r="F80" s="97">
        <f t="shared" si="37"/>
        <v>0.14316000000000001</v>
      </c>
      <c r="G80" s="108">
        <f t="shared" si="37"/>
        <v>317.7</v>
      </c>
      <c r="H80" s="109">
        <f t="shared" si="37"/>
        <v>1483.4</v>
      </c>
      <c r="I80" s="108">
        <f t="shared" si="37"/>
        <v>1.4088500000000002</v>
      </c>
      <c r="J80" s="109">
        <f t="shared" si="37"/>
        <v>5.3188499999999994</v>
      </c>
    </row>
    <row r="81" spans="2:10">
      <c r="B81" s="10">
        <v>26</v>
      </c>
      <c r="C81" s="53">
        <v>1.0345299999999999</v>
      </c>
      <c r="D81" s="57"/>
      <c r="E81" s="2">
        <v>1.6632000000000001E-3</v>
      </c>
      <c r="F81" s="92">
        <v>0.12431</v>
      </c>
      <c r="G81" s="2">
        <v>322.5</v>
      </c>
      <c r="H81" s="3">
        <v>1484</v>
      </c>
      <c r="I81" s="6">
        <v>1.4248000000000001</v>
      </c>
      <c r="J81" s="3">
        <v>5.3075999999999999</v>
      </c>
    </row>
    <row r="82" spans="2:10">
      <c r="B82" s="14">
        <v>27</v>
      </c>
      <c r="C82" s="93">
        <f>(C81+C83)/2</f>
        <v>1.066935</v>
      </c>
      <c r="D82" s="94"/>
      <c r="E82" s="93">
        <f t="shared" ref="E82:J82" si="38">(E81+E83)/2</f>
        <v>1.6674000000000001E-3</v>
      </c>
      <c r="F82" s="97">
        <f t="shared" si="38"/>
        <v>0.120725</v>
      </c>
      <c r="G82" s="108">
        <f t="shared" si="38"/>
        <v>327.3</v>
      </c>
      <c r="H82" s="109">
        <f t="shared" si="38"/>
        <v>1484.55</v>
      </c>
      <c r="I82" s="108">
        <f t="shared" si="38"/>
        <v>1.44065</v>
      </c>
      <c r="J82" s="109">
        <f t="shared" si="38"/>
        <v>5.2964500000000001</v>
      </c>
    </row>
    <row r="83" spans="2:10">
      <c r="B83" s="10">
        <v>28</v>
      </c>
      <c r="C83" s="53">
        <v>1.09934</v>
      </c>
      <c r="D83" s="57"/>
      <c r="E83" s="2">
        <v>1.6716000000000001E-3</v>
      </c>
      <c r="F83" s="92">
        <v>0.11713999999999999</v>
      </c>
      <c r="G83" s="2">
        <v>332.1</v>
      </c>
      <c r="H83" s="3">
        <v>1485.1</v>
      </c>
      <c r="I83" s="6">
        <v>1.4564999999999999</v>
      </c>
      <c r="J83" s="3">
        <v>5.2853000000000003</v>
      </c>
    </row>
    <row r="84" spans="2:10">
      <c r="B84" s="14">
        <v>29</v>
      </c>
      <c r="C84" s="93">
        <f>(C83+C85)/2</f>
        <v>1.13327</v>
      </c>
      <c r="D84" s="96"/>
      <c r="E84" s="93">
        <f t="shared" ref="E84:J84" si="39">(E83+E85)/2</f>
        <v>1.6759000000000001E-3</v>
      </c>
      <c r="F84" s="97">
        <f t="shared" si="39"/>
        <v>0.1138</v>
      </c>
      <c r="G84" s="108">
        <f t="shared" si="39"/>
        <v>336.95000000000005</v>
      </c>
      <c r="H84" s="109">
        <f t="shared" si="39"/>
        <v>1485.65</v>
      </c>
      <c r="I84" s="108">
        <f t="shared" si="39"/>
        <v>1.4722999999999999</v>
      </c>
      <c r="J84" s="109">
        <f t="shared" si="39"/>
        <v>5.2742000000000004</v>
      </c>
    </row>
    <row r="85" spans="2:10">
      <c r="B85" s="10">
        <v>30</v>
      </c>
      <c r="C85" s="53">
        <v>1.1672</v>
      </c>
      <c r="D85" s="57"/>
      <c r="E85" s="2">
        <v>1.6802E-3</v>
      </c>
      <c r="F85" s="90">
        <v>0.11046</v>
      </c>
      <c r="G85" s="2">
        <v>341.8</v>
      </c>
      <c r="H85" s="3">
        <v>1486.2</v>
      </c>
      <c r="I85" s="6">
        <v>1.4881</v>
      </c>
      <c r="J85" s="3">
        <v>5.2630999999999997</v>
      </c>
    </row>
    <row r="86" spans="2:10">
      <c r="B86" s="10">
        <v>31</v>
      </c>
      <c r="C86" s="93">
        <f>(C85+C87)/2</f>
        <v>1.2026949999999998</v>
      </c>
      <c r="D86" s="95"/>
      <c r="E86" s="93">
        <f t="shared" ref="E86:J86" si="40">(E85+E87)/2</f>
        <v>1.6846000000000001E-3</v>
      </c>
      <c r="F86" s="97">
        <f t="shared" si="40"/>
        <v>0.10733999999999999</v>
      </c>
      <c r="G86" s="108">
        <f t="shared" si="40"/>
        <v>346.65</v>
      </c>
      <c r="H86" s="109">
        <f t="shared" si="40"/>
        <v>1486.65</v>
      </c>
      <c r="I86" s="108">
        <f t="shared" si="40"/>
        <v>1.5038499999999999</v>
      </c>
      <c r="J86" s="109">
        <f t="shared" si="40"/>
        <v>5.2521500000000003</v>
      </c>
    </row>
    <row r="87" spans="2:10">
      <c r="B87" s="10">
        <v>32</v>
      </c>
      <c r="C87" s="6">
        <v>1.2381899999999999</v>
      </c>
      <c r="D87" s="3"/>
      <c r="E87" s="2">
        <v>1.689E-3</v>
      </c>
      <c r="F87" s="98">
        <v>0.10421999999999999</v>
      </c>
      <c r="G87" s="6">
        <v>351.5</v>
      </c>
      <c r="H87" s="3">
        <v>1487.1</v>
      </c>
      <c r="I87" s="6">
        <v>1.5196000000000001</v>
      </c>
      <c r="J87" s="3">
        <v>5.2412000000000001</v>
      </c>
    </row>
    <row r="88" spans="2:10">
      <c r="B88" s="14">
        <v>33</v>
      </c>
      <c r="C88" s="93">
        <f>(C87+C89)/2</f>
        <v>1.2753000000000001</v>
      </c>
      <c r="D88" s="95"/>
      <c r="E88" s="93">
        <f t="shared" ref="E88:J88" si="41">(E87+E89)/2</f>
        <v>1.69345E-3</v>
      </c>
      <c r="F88" s="94">
        <f t="shared" si="41"/>
        <v>0.10131</v>
      </c>
      <c r="G88" s="108">
        <f t="shared" si="41"/>
        <v>356.35</v>
      </c>
      <c r="H88" s="109">
        <f t="shared" si="41"/>
        <v>1487.55</v>
      </c>
      <c r="I88" s="108">
        <f t="shared" si="41"/>
        <v>1.53525</v>
      </c>
      <c r="J88" s="109">
        <f t="shared" si="41"/>
        <v>5.2302999999999997</v>
      </c>
    </row>
    <row r="89" spans="2:10">
      <c r="B89" s="10">
        <v>34</v>
      </c>
      <c r="C89" s="6">
        <v>1.3124100000000001</v>
      </c>
      <c r="D89" s="3"/>
      <c r="E89" s="2">
        <v>1.6979E-3</v>
      </c>
      <c r="F89" s="3">
        <v>9.8400000000000001E-2</v>
      </c>
      <c r="G89" s="6">
        <v>361.2</v>
      </c>
      <c r="H89" s="3">
        <v>1488</v>
      </c>
      <c r="I89" s="6">
        <v>1.5508999999999999</v>
      </c>
      <c r="J89" s="3">
        <v>5.2194000000000003</v>
      </c>
    </row>
    <row r="90" spans="2:10">
      <c r="B90" s="14">
        <v>35</v>
      </c>
      <c r="C90" s="93">
        <f>(C89+C91)/2</f>
        <v>1.3511850000000001</v>
      </c>
      <c r="D90" s="95"/>
      <c r="E90" s="93">
        <f t="shared" ref="E90:J90" si="42">(E89+E91)/2</f>
        <v>1.7024499999999999E-3</v>
      </c>
      <c r="F90" s="94">
        <f t="shared" si="42"/>
        <v>9.5680000000000001E-2</v>
      </c>
      <c r="G90" s="108">
        <f t="shared" si="42"/>
        <v>366.1</v>
      </c>
      <c r="H90" s="109">
        <f t="shared" si="42"/>
        <v>1488.35</v>
      </c>
      <c r="I90" s="108">
        <f t="shared" si="42"/>
        <v>1.5665499999999999</v>
      </c>
      <c r="J90" s="109">
        <f t="shared" si="42"/>
        <v>5.2086000000000006</v>
      </c>
    </row>
    <row r="91" spans="2:10">
      <c r="B91" s="10">
        <v>36</v>
      </c>
      <c r="C91" s="6">
        <v>1.3899600000000001</v>
      </c>
      <c r="D91" s="3"/>
      <c r="E91" s="2">
        <v>1.707E-3</v>
      </c>
      <c r="F91" s="3">
        <v>9.2960000000000001E-2</v>
      </c>
      <c r="G91" s="6">
        <v>371</v>
      </c>
      <c r="H91" s="3">
        <v>1488.7</v>
      </c>
      <c r="I91" s="6">
        <v>1.5822000000000001</v>
      </c>
      <c r="J91" s="3">
        <v>5.1978</v>
      </c>
    </row>
    <row r="92" spans="2:10">
      <c r="B92" s="14">
        <v>37</v>
      </c>
      <c r="C92" s="93">
        <f>(C91+C93)/2</f>
        <v>1.4304450000000002</v>
      </c>
      <c r="D92" s="95"/>
      <c r="E92" s="93">
        <f t="shared" ref="E92:J92" si="43">(E91+E93)/2</f>
        <v>1.7116499999999999E-3</v>
      </c>
      <c r="F92" s="94">
        <f t="shared" si="43"/>
        <v>9.0414999999999995E-2</v>
      </c>
      <c r="G92" s="108">
        <f t="shared" si="43"/>
        <v>375.9</v>
      </c>
      <c r="H92" s="109">
        <f t="shared" si="43"/>
        <v>1489.0500000000002</v>
      </c>
      <c r="I92" s="108">
        <f t="shared" si="43"/>
        <v>1.5977999999999999</v>
      </c>
      <c r="J92" s="109">
        <f t="shared" si="43"/>
        <v>5.1870500000000002</v>
      </c>
    </row>
    <row r="93" spans="2:10">
      <c r="B93" s="10">
        <v>38</v>
      </c>
      <c r="C93" s="6">
        <v>1.4709300000000001</v>
      </c>
      <c r="D93" s="3"/>
      <c r="E93" s="2">
        <v>1.7163E-3</v>
      </c>
      <c r="F93" s="3">
        <v>8.7870000000000004E-2</v>
      </c>
      <c r="G93" s="6">
        <v>380.8</v>
      </c>
      <c r="H93" s="3">
        <v>1489.4</v>
      </c>
      <c r="I93" s="6">
        <v>1.6133999999999999</v>
      </c>
      <c r="J93" s="3">
        <v>5.1763000000000003</v>
      </c>
    </row>
    <row r="94" spans="2:10">
      <c r="B94" s="14">
        <v>39</v>
      </c>
      <c r="C94" s="93">
        <f>(C93+C95)/2</f>
        <v>1.5131749999999999</v>
      </c>
      <c r="D94" s="95"/>
      <c r="E94" s="93">
        <f t="shared" ref="E94:J94" si="44">(E93+E95)/2</f>
        <v>1.72105E-3</v>
      </c>
      <c r="F94" s="94">
        <f t="shared" si="44"/>
        <v>8.5485000000000005E-2</v>
      </c>
      <c r="G94" s="108">
        <f t="shared" si="44"/>
        <v>385.70000000000005</v>
      </c>
      <c r="H94" s="109">
        <f t="shared" si="44"/>
        <v>1489.65</v>
      </c>
      <c r="I94" s="108">
        <f t="shared" si="44"/>
        <v>1.629</v>
      </c>
      <c r="J94" s="109">
        <f t="shared" si="44"/>
        <v>5.1655999999999995</v>
      </c>
    </row>
    <row r="95" spans="2:10">
      <c r="B95" s="10">
        <v>40</v>
      </c>
      <c r="C95" s="6">
        <v>1.55542</v>
      </c>
      <c r="D95" s="3"/>
      <c r="E95" s="2">
        <v>1.7258E-3</v>
      </c>
      <c r="F95" s="3">
        <v>8.3099999999999993E-2</v>
      </c>
      <c r="G95" s="6">
        <v>390.6</v>
      </c>
      <c r="H95" s="3">
        <v>1489.9</v>
      </c>
      <c r="I95" s="6">
        <v>1.6446000000000001</v>
      </c>
      <c r="J95" s="3">
        <v>5.1548999999999996</v>
      </c>
    </row>
    <row r="96" spans="2:10">
      <c r="B96" s="14">
        <v>41</v>
      </c>
      <c r="C96" s="93">
        <f>(C95+C97)/2</f>
        <v>1.5994700000000002</v>
      </c>
      <c r="D96" s="95"/>
      <c r="E96" s="93">
        <f t="shared" ref="E96:J96" si="45">(E95+E97)/2</f>
        <v>1.73065E-3</v>
      </c>
      <c r="F96" s="94">
        <f t="shared" si="45"/>
        <v>4.5481499999999994E-2</v>
      </c>
      <c r="G96" s="108">
        <f t="shared" si="45"/>
        <v>395.55</v>
      </c>
      <c r="H96" s="109">
        <f t="shared" si="45"/>
        <v>1490.15</v>
      </c>
      <c r="I96" s="108">
        <f t="shared" si="45"/>
        <v>1.6600999999999999</v>
      </c>
      <c r="J96" s="109">
        <f t="shared" si="45"/>
        <v>5.1442999999999994</v>
      </c>
    </row>
    <row r="97" spans="2:10">
      <c r="B97" s="10">
        <v>42</v>
      </c>
      <c r="C97" s="6">
        <v>1.6435200000000001</v>
      </c>
      <c r="D97" s="3"/>
      <c r="E97" s="2">
        <v>1.7355000000000001E-3</v>
      </c>
      <c r="F97" s="3">
        <v>7.8630000000000002E-3</v>
      </c>
      <c r="G97" s="6">
        <v>400.5</v>
      </c>
      <c r="H97" s="3">
        <v>1490.4</v>
      </c>
      <c r="I97" s="6">
        <v>1.6756</v>
      </c>
      <c r="J97" s="3">
        <v>5.1337000000000002</v>
      </c>
    </row>
    <row r="98" spans="2:10">
      <c r="B98" s="14">
        <v>43</v>
      </c>
      <c r="C98" s="93">
        <f>(C97+C99)/2</f>
        <v>1.689425</v>
      </c>
      <c r="D98" s="95"/>
      <c r="E98" s="93">
        <f t="shared" ref="E98:J98" si="46">(E97+E99)/2</f>
        <v>1.7404500000000002E-3</v>
      </c>
      <c r="F98" s="94">
        <f t="shared" si="46"/>
        <v>4.1156499999999999E-2</v>
      </c>
      <c r="G98" s="108">
        <f t="shared" si="46"/>
        <v>405.5</v>
      </c>
      <c r="H98" s="109">
        <f t="shared" si="46"/>
        <v>1490.5500000000002</v>
      </c>
      <c r="I98" s="108">
        <f t="shared" si="46"/>
        <v>1.6910499999999999</v>
      </c>
      <c r="J98" s="109">
        <f t="shared" si="46"/>
        <v>5.1231499999999999</v>
      </c>
    </row>
    <row r="99" spans="2:10">
      <c r="B99" s="10">
        <v>44</v>
      </c>
      <c r="C99" s="6">
        <v>1.73533</v>
      </c>
      <c r="D99" s="3"/>
      <c r="E99" s="2">
        <v>1.7454E-3</v>
      </c>
      <c r="F99" s="3">
        <v>7.4450000000000002E-2</v>
      </c>
      <c r="G99" s="6">
        <v>410.5</v>
      </c>
      <c r="H99" s="3">
        <v>1490.7</v>
      </c>
      <c r="I99" s="6">
        <v>1.7064999999999999</v>
      </c>
      <c r="J99" s="3">
        <v>5.1125999999999996</v>
      </c>
    </row>
    <row r="100" spans="2:10">
      <c r="B100" s="14">
        <v>45</v>
      </c>
      <c r="C100" s="93">
        <f>(C99+C101)/2</f>
        <v>1.7831399999999999</v>
      </c>
      <c r="D100" s="95"/>
      <c r="E100" s="93">
        <f t="shared" ref="E100:J100" si="47">(E99+E101)/2</f>
        <v>1.7504999999999999E-3</v>
      </c>
      <c r="F100" s="94">
        <f t="shared" si="47"/>
        <v>7.2484999999999994E-2</v>
      </c>
      <c r="G100" s="108">
        <f t="shared" si="47"/>
        <v>415.5</v>
      </c>
      <c r="H100" s="109">
        <f t="shared" si="47"/>
        <v>1490.8000000000002</v>
      </c>
      <c r="I100" s="108">
        <f t="shared" si="47"/>
        <v>1.7219500000000001</v>
      </c>
      <c r="J100" s="109">
        <f t="shared" si="47"/>
        <v>5.1020500000000002</v>
      </c>
    </row>
    <row r="101" spans="2:10">
      <c r="B101" s="10">
        <v>46</v>
      </c>
      <c r="C101" s="6">
        <v>1.8309500000000001</v>
      </c>
      <c r="D101" s="3"/>
      <c r="E101" s="2">
        <v>1.7556E-3</v>
      </c>
      <c r="F101" s="3">
        <v>7.0519999999999999E-2</v>
      </c>
      <c r="G101" s="6">
        <v>420.5</v>
      </c>
      <c r="H101" s="3">
        <v>1490.9</v>
      </c>
      <c r="I101" s="6">
        <v>1.7374000000000001</v>
      </c>
      <c r="J101" s="3">
        <v>5.0914999999999999</v>
      </c>
    </row>
    <row r="102" spans="2:10">
      <c r="B102" s="14">
        <v>47</v>
      </c>
      <c r="C102" s="93">
        <f>(C101+C103)/2</f>
        <v>1.8807200000000002</v>
      </c>
      <c r="D102" s="95"/>
      <c r="E102" s="93">
        <f t="shared" ref="E102:J102" si="48">(E101+E103)/2</f>
        <v>1.7607999999999999E-3</v>
      </c>
      <c r="F102" s="94">
        <f t="shared" si="48"/>
        <v>6.8670000000000009E-2</v>
      </c>
      <c r="G102" s="108">
        <f t="shared" si="48"/>
        <v>425.5</v>
      </c>
      <c r="H102" s="109">
        <f t="shared" si="48"/>
        <v>1491</v>
      </c>
      <c r="I102" s="108">
        <f t="shared" si="48"/>
        <v>1.75285</v>
      </c>
      <c r="J102" s="109">
        <f t="shared" si="48"/>
        <v>5.0810499999999994</v>
      </c>
    </row>
    <row r="103" spans="2:10">
      <c r="B103" s="10">
        <v>48</v>
      </c>
      <c r="C103" s="6">
        <v>1.93049</v>
      </c>
      <c r="D103" s="3"/>
      <c r="E103" s="2">
        <v>1.766E-3</v>
      </c>
      <c r="F103" s="3">
        <v>6.6820000000000004E-2</v>
      </c>
      <c r="G103" s="6">
        <v>430.5</v>
      </c>
      <c r="H103" s="3">
        <v>1491.1</v>
      </c>
      <c r="I103" s="6">
        <v>1.7683</v>
      </c>
      <c r="J103" s="3">
        <v>5.0705999999999998</v>
      </c>
    </row>
    <row r="104" spans="2:10">
      <c r="B104" s="14">
        <v>49</v>
      </c>
      <c r="C104" s="93">
        <f>(C103+C105)/2</f>
        <v>1.9822600000000001</v>
      </c>
      <c r="D104" s="95"/>
      <c r="E104" s="93">
        <f t="shared" ref="E104:J104" si="49">(E103+E105)/2</f>
        <v>1.7713E-3</v>
      </c>
      <c r="F104" s="94">
        <f t="shared" si="49"/>
        <v>6.5085000000000004E-2</v>
      </c>
      <c r="G104" s="108">
        <f t="shared" si="49"/>
        <v>435.55</v>
      </c>
      <c r="H104" s="109">
        <f t="shared" si="49"/>
        <v>1491.1</v>
      </c>
      <c r="I104" s="108">
        <f t="shared" si="49"/>
        <v>1.78365</v>
      </c>
      <c r="J104" s="109">
        <f t="shared" si="49"/>
        <v>5.0601500000000001</v>
      </c>
    </row>
    <row r="105" spans="2:10">
      <c r="B105" s="10">
        <v>50</v>
      </c>
      <c r="C105" s="6">
        <v>2.03403</v>
      </c>
      <c r="D105" s="3"/>
      <c r="E105" s="2">
        <v>1.7765999999999999E-3</v>
      </c>
      <c r="F105" s="98">
        <v>6.3350000000000004E-2</v>
      </c>
      <c r="G105" s="6">
        <v>440.6</v>
      </c>
      <c r="H105" s="3">
        <v>1491.1</v>
      </c>
      <c r="I105" s="6">
        <v>1.7989999999999999</v>
      </c>
      <c r="J105" s="3">
        <v>5.0496999999999996</v>
      </c>
    </row>
    <row r="106" spans="2:10">
      <c r="B106" s="14">
        <v>51</v>
      </c>
      <c r="C106" s="93">
        <f>(C105+C107)/2</f>
        <v>2.0878649999999999</v>
      </c>
      <c r="D106" s="51"/>
      <c r="E106" s="93">
        <f t="shared" ref="E106:J106" si="50">(E105+E107)/2</f>
        <v>1.7820499999999999E-3</v>
      </c>
      <c r="F106" s="94">
        <f t="shared" si="50"/>
        <v>6.1715000000000006E-2</v>
      </c>
      <c r="G106" s="108">
        <f t="shared" si="50"/>
        <v>445.70000000000005</v>
      </c>
      <c r="H106" s="109">
        <f t="shared" si="50"/>
        <v>1491.05</v>
      </c>
      <c r="I106" s="108">
        <f t="shared" si="50"/>
        <v>1.8143500000000001</v>
      </c>
      <c r="J106" s="109">
        <f t="shared" si="50"/>
        <v>5.0392999999999999</v>
      </c>
    </row>
    <row r="107" spans="2:10">
      <c r="B107" s="64">
        <v>52</v>
      </c>
      <c r="C107" s="62">
        <v>2.1417000000000002</v>
      </c>
      <c r="D107" s="51"/>
      <c r="E107" s="49">
        <v>1.7875E-3</v>
      </c>
      <c r="F107" s="51">
        <v>6.0080000000000001E-2</v>
      </c>
      <c r="G107" s="49">
        <v>450.8</v>
      </c>
      <c r="H107" s="51">
        <v>1491</v>
      </c>
      <c r="I107" s="49">
        <v>1.8297000000000001</v>
      </c>
      <c r="J107" s="51">
        <v>5.0289000000000001</v>
      </c>
    </row>
    <row r="108" spans="2:10">
      <c r="B108" s="10">
        <v>53</v>
      </c>
      <c r="C108" s="93">
        <f>(C107+C109)/2</f>
        <v>2.1976399999999998</v>
      </c>
      <c r="D108" s="3"/>
      <c r="E108" s="93">
        <f t="shared" ref="E108:J108" si="51">(E107+E109)/2</f>
        <v>1.7931000000000002E-3</v>
      </c>
      <c r="F108" s="94">
        <f t="shared" si="51"/>
        <v>5.8545E-2</v>
      </c>
      <c r="G108" s="108">
        <f t="shared" si="51"/>
        <v>455.9</v>
      </c>
      <c r="H108" s="109">
        <f t="shared" si="51"/>
        <v>1490.85</v>
      </c>
      <c r="I108" s="108">
        <f t="shared" si="51"/>
        <v>1.8450500000000001</v>
      </c>
      <c r="J108" s="109">
        <f t="shared" si="51"/>
        <v>5.0184999999999995</v>
      </c>
    </row>
    <row r="109" spans="2:10">
      <c r="B109" s="10">
        <v>54</v>
      </c>
      <c r="C109" s="62">
        <v>2.2535799999999999</v>
      </c>
      <c r="D109" s="103"/>
      <c r="E109" s="65">
        <v>1.7987000000000001E-3</v>
      </c>
      <c r="F109" s="103">
        <v>5.7009999999999998E-2</v>
      </c>
      <c r="G109" s="65">
        <v>461</v>
      </c>
      <c r="H109" s="103">
        <v>1490.7</v>
      </c>
      <c r="I109" s="65">
        <v>1.8604000000000001</v>
      </c>
      <c r="J109" s="103">
        <v>5.0080999999999998</v>
      </c>
    </row>
    <row r="110" spans="2:10">
      <c r="B110" s="14">
        <v>55</v>
      </c>
      <c r="C110" s="93">
        <f>(C109+C111)/2</f>
        <v>2.3116849999999998</v>
      </c>
      <c r="D110" s="3"/>
      <c r="E110" s="93">
        <f t="shared" ref="E110:J110" si="52">(E109+E111)/2</f>
        <v>1.80445E-3</v>
      </c>
      <c r="F110" s="94">
        <f t="shared" si="52"/>
        <v>5.5559999999999998E-2</v>
      </c>
      <c r="G110" s="108">
        <f t="shared" si="52"/>
        <v>466.1</v>
      </c>
      <c r="H110" s="109">
        <f t="shared" si="52"/>
        <v>1490.5500000000002</v>
      </c>
      <c r="I110" s="108">
        <f t="shared" si="52"/>
        <v>1.87575</v>
      </c>
      <c r="J110" s="109">
        <f t="shared" si="52"/>
        <v>4.9977</v>
      </c>
    </row>
    <row r="111" spans="2:10">
      <c r="B111" s="64">
        <v>56</v>
      </c>
      <c r="C111" s="62">
        <v>2.3697900000000001</v>
      </c>
      <c r="D111" s="3"/>
      <c r="E111" s="6">
        <v>1.8102000000000001E-3</v>
      </c>
      <c r="F111" s="3">
        <v>5.4109999999999998E-2</v>
      </c>
      <c r="G111" s="6">
        <v>471.2</v>
      </c>
      <c r="H111" s="3">
        <v>1490.4</v>
      </c>
      <c r="I111" s="6">
        <v>1.8911</v>
      </c>
      <c r="J111" s="3">
        <v>4.9873000000000003</v>
      </c>
    </row>
    <row r="112" spans="2:10">
      <c r="B112" s="10">
        <v>57</v>
      </c>
      <c r="C112" s="93">
        <f>(C111+C113)/2</f>
        <v>2.43011</v>
      </c>
      <c r="D112" s="3"/>
      <c r="E112" s="93">
        <f t="shared" ref="E112:J112" si="53">(E111+E113)/2</f>
        <v>1.81605E-3</v>
      </c>
      <c r="F112" s="94">
        <f t="shared" si="53"/>
        <v>5.2745E-2</v>
      </c>
      <c r="G112" s="108">
        <f t="shared" si="53"/>
        <v>476.4</v>
      </c>
      <c r="H112" s="109">
        <f t="shared" si="53"/>
        <v>1490.15</v>
      </c>
      <c r="I112" s="108">
        <f t="shared" si="53"/>
        <v>1.9064000000000001</v>
      </c>
      <c r="J112" s="109">
        <f t="shared" si="53"/>
        <v>4.9769500000000004</v>
      </c>
    </row>
    <row r="113" spans="2:10">
      <c r="B113" s="64">
        <v>58</v>
      </c>
      <c r="C113" s="62">
        <v>2.4904299999999999</v>
      </c>
      <c r="D113" s="16"/>
      <c r="E113" s="17">
        <v>1.8219E-3</v>
      </c>
      <c r="F113" s="16">
        <v>5.1380000000000002E-2</v>
      </c>
      <c r="G113" s="17">
        <v>481.6</v>
      </c>
      <c r="H113" s="16">
        <v>1489.9</v>
      </c>
      <c r="I113" s="17">
        <v>1.9217</v>
      </c>
      <c r="J113" s="16">
        <v>4.9665999999999997</v>
      </c>
    </row>
    <row r="114" spans="2:10">
      <c r="B114" s="10">
        <v>59</v>
      </c>
      <c r="C114" s="93">
        <f>(C113+C115)/2</f>
        <v>2.5530150000000003</v>
      </c>
      <c r="D114" s="16"/>
      <c r="E114" s="93">
        <f t="shared" ref="E114:J114" si="54">(E113+E115)/2</f>
        <v>1.8279500000000001E-3</v>
      </c>
      <c r="F114" s="94">
        <f t="shared" si="54"/>
        <v>5.0090000000000003E-2</v>
      </c>
      <c r="G114" s="108">
        <f t="shared" si="54"/>
        <v>486.8</v>
      </c>
      <c r="H114" s="109">
        <f t="shared" si="54"/>
        <v>1489.6</v>
      </c>
      <c r="I114" s="108">
        <f t="shared" si="54"/>
        <v>1.9369999999999998</v>
      </c>
      <c r="J114" s="109">
        <f t="shared" si="54"/>
        <v>4.9561999999999999</v>
      </c>
    </row>
    <row r="115" spans="2:10" ht="18.600000000000001" thickBot="1">
      <c r="B115" s="11">
        <v>60</v>
      </c>
      <c r="C115" s="4">
        <v>2.6156000000000001</v>
      </c>
      <c r="D115" s="5"/>
      <c r="E115" s="7">
        <v>1.8339999999999999E-3</v>
      </c>
      <c r="F115" s="5">
        <v>4.8800000000000003E-2</v>
      </c>
      <c r="G115" s="7">
        <v>492</v>
      </c>
      <c r="H115" s="5">
        <v>1489.3</v>
      </c>
      <c r="I115" s="7">
        <v>1.9522999999999999</v>
      </c>
      <c r="J115" s="5">
        <v>4.9458000000000002</v>
      </c>
    </row>
  </sheetData>
  <mergeCells count="9">
    <mergeCell ref="L6:M6"/>
    <mergeCell ref="C2:D2"/>
    <mergeCell ref="E2:F2"/>
    <mergeCell ref="G2:H2"/>
    <mergeCell ref="I2:J2"/>
    <mergeCell ref="C3:D3"/>
    <mergeCell ref="E3:F3"/>
    <mergeCell ref="G3:H3"/>
    <mergeCell ref="I3:J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入力シート</vt:lpstr>
      <vt:lpstr>使い方</vt:lpstr>
      <vt:lpstr>R404 飽和表</vt:lpstr>
      <vt:lpstr>R410 飽和表</vt:lpstr>
      <vt:lpstr>R448 飽和表</vt:lpstr>
      <vt:lpstr>R463 飽和表</vt:lpstr>
      <vt:lpstr>CO2 飽和表</vt:lpstr>
      <vt:lpstr>R717 飽和表</vt:lpstr>
      <vt:lpstr>A</vt:lpstr>
      <vt:lpstr>B</vt:lpstr>
      <vt:lpstr>D</vt:lpstr>
      <vt:lpstr>E</vt:lpstr>
      <vt:lpstr>F</vt:lpstr>
      <vt:lpstr>G</vt:lpstr>
      <vt:lpstr>使い方!Print_Area</vt:lpstr>
      <vt:lpstr>入力シート!Print_Area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0247</dc:creator>
  <cp:lastModifiedBy>0296</cp:lastModifiedBy>
  <cp:lastPrinted>2022-06-28T03:40:29Z</cp:lastPrinted>
  <dcterms:created xsi:type="dcterms:W3CDTF">2020-12-10T03:50:12Z</dcterms:created>
  <dcterms:modified xsi:type="dcterms:W3CDTF">2022-06-28T03:56:38Z</dcterms:modified>
</cp:coreProperties>
</file>