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200" yWindow="0" windowWidth="2536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8" i="1" l="1"/>
  <c r="L98" i="1"/>
  <c r="M98" i="1"/>
  <c r="N98" i="1"/>
  <c r="I99" i="1"/>
  <c r="L99" i="1"/>
  <c r="M99" i="1"/>
  <c r="N99" i="1"/>
  <c r="I100" i="1"/>
  <c r="L100" i="1"/>
  <c r="M100" i="1"/>
  <c r="N100" i="1"/>
  <c r="I101" i="1"/>
  <c r="L101" i="1"/>
  <c r="M101" i="1"/>
  <c r="N101" i="1"/>
  <c r="I102" i="1"/>
  <c r="L102" i="1"/>
  <c r="M102" i="1"/>
  <c r="N102" i="1"/>
  <c r="I103" i="1"/>
  <c r="L103" i="1"/>
  <c r="M103" i="1"/>
  <c r="N103" i="1"/>
  <c r="B123" i="1"/>
  <c r="B122" i="1"/>
  <c r="B121" i="1"/>
  <c r="B120" i="1"/>
  <c r="B119" i="1"/>
  <c r="B118" i="1"/>
  <c r="K98" i="1"/>
  <c r="K99" i="1"/>
  <c r="K100" i="1"/>
  <c r="K101" i="1"/>
  <c r="K102" i="1"/>
  <c r="K103" i="1"/>
  <c r="B117" i="1"/>
  <c r="B116" i="1"/>
  <c r="B115" i="1"/>
  <c r="B114" i="1"/>
  <c r="B113" i="1"/>
  <c r="B112" i="1"/>
  <c r="B111" i="1"/>
  <c r="B110" i="1"/>
  <c r="B109" i="1"/>
  <c r="B108" i="1"/>
  <c r="I105" i="1"/>
  <c r="L105" i="1"/>
  <c r="M105" i="1"/>
  <c r="N105" i="1"/>
  <c r="K105" i="1"/>
  <c r="I104" i="1"/>
  <c r="L104" i="1"/>
  <c r="M104" i="1"/>
  <c r="N104" i="1"/>
  <c r="K104" i="1"/>
  <c r="B87" i="1"/>
  <c r="B62" i="1"/>
  <c r="B15" i="1"/>
  <c r="I49" i="1"/>
  <c r="L49" i="1"/>
  <c r="M49" i="1"/>
  <c r="N49" i="1"/>
  <c r="I50" i="1"/>
  <c r="L50" i="1"/>
  <c r="M50" i="1"/>
  <c r="N50" i="1"/>
  <c r="I51" i="1"/>
  <c r="L51" i="1"/>
  <c r="M51" i="1"/>
  <c r="N51" i="1"/>
  <c r="I52" i="1"/>
  <c r="L52" i="1"/>
  <c r="M52" i="1"/>
  <c r="N52" i="1"/>
  <c r="B69" i="1"/>
  <c r="B68" i="1"/>
  <c r="B67" i="1"/>
  <c r="B66" i="1"/>
  <c r="B65" i="1"/>
  <c r="B64" i="1"/>
  <c r="K49" i="1"/>
  <c r="K50" i="1"/>
  <c r="K51" i="1"/>
  <c r="K52" i="1"/>
  <c r="B63" i="1"/>
  <c r="B61" i="1"/>
  <c r="B60" i="1"/>
  <c r="B59" i="1"/>
  <c r="B58" i="1"/>
  <c r="B57" i="1"/>
  <c r="B56" i="1"/>
  <c r="B55" i="1"/>
  <c r="B54" i="1"/>
  <c r="I74" i="1"/>
  <c r="L74" i="1"/>
  <c r="M74" i="1"/>
  <c r="N74" i="1"/>
  <c r="I75" i="1"/>
  <c r="L75" i="1"/>
  <c r="M75" i="1"/>
  <c r="N75" i="1"/>
  <c r="I76" i="1"/>
  <c r="L76" i="1"/>
  <c r="M76" i="1"/>
  <c r="N76" i="1"/>
  <c r="I77" i="1"/>
  <c r="L77" i="1"/>
  <c r="M77" i="1"/>
  <c r="N77" i="1"/>
  <c r="B94" i="1"/>
  <c r="B93" i="1"/>
  <c r="B92" i="1"/>
  <c r="B91" i="1"/>
  <c r="B90" i="1"/>
  <c r="B89" i="1"/>
  <c r="K74" i="1"/>
  <c r="K75" i="1"/>
  <c r="K76" i="1"/>
  <c r="K77" i="1"/>
  <c r="B88" i="1"/>
  <c r="B86" i="1"/>
  <c r="B85" i="1"/>
  <c r="B84" i="1"/>
  <c r="B83" i="1"/>
  <c r="B82" i="1"/>
  <c r="B81" i="1"/>
  <c r="B80" i="1"/>
  <c r="B79" i="1"/>
  <c r="B40" i="1"/>
  <c r="B39" i="1"/>
  <c r="B37" i="1"/>
  <c r="B34" i="1"/>
  <c r="B33" i="1"/>
  <c r="B31" i="1"/>
  <c r="I26" i="1"/>
  <c r="L26" i="1"/>
  <c r="M26" i="1"/>
  <c r="N26" i="1"/>
  <c r="I27" i="1"/>
  <c r="L27" i="1"/>
  <c r="M27" i="1"/>
  <c r="N27" i="1"/>
  <c r="B44" i="1"/>
  <c r="B43" i="1"/>
  <c r="B42" i="1"/>
  <c r="B41" i="1"/>
  <c r="K26" i="1"/>
  <c r="K27" i="1"/>
  <c r="B38" i="1"/>
  <c r="B36" i="1"/>
  <c r="B35" i="1"/>
  <c r="B32" i="1"/>
  <c r="B30" i="1"/>
  <c r="B29" i="1"/>
  <c r="I2" i="1"/>
  <c r="L2" i="1"/>
  <c r="M2" i="1"/>
  <c r="N2" i="1"/>
  <c r="I3" i="1"/>
  <c r="L3" i="1"/>
  <c r="M3" i="1"/>
  <c r="N3" i="1"/>
  <c r="I4" i="1"/>
  <c r="L4" i="1"/>
  <c r="M4" i="1"/>
  <c r="N4" i="1"/>
  <c r="I5" i="1"/>
  <c r="L5" i="1"/>
  <c r="M5" i="1"/>
  <c r="N5" i="1"/>
  <c r="B22" i="1"/>
  <c r="K2" i="1"/>
  <c r="K3" i="1"/>
  <c r="K4" i="1"/>
  <c r="K5" i="1"/>
  <c r="B14" i="1"/>
  <c r="B20" i="1"/>
  <c r="B21" i="1"/>
  <c r="B19" i="1"/>
  <c r="B18" i="1"/>
  <c r="B17" i="1"/>
  <c r="B13" i="1"/>
  <c r="B12" i="1"/>
  <c r="B11" i="1"/>
  <c r="B10" i="1"/>
  <c r="B9" i="1"/>
  <c r="B7" i="1"/>
  <c r="B16" i="1"/>
  <c r="B8" i="1"/>
</calcChain>
</file>

<file path=xl/sharedStrings.xml><?xml version="1.0" encoding="utf-8"?>
<sst xmlns="http://schemas.openxmlformats.org/spreadsheetml/2006/main" count="266" uniqueCount="48">
  <si>
    <t>Vendor Identifier</t>
  </si>
  <si>
    <t>Product Type Identifier</t>
  </si>
  <si>
    <t>Units</t>
  </si>
  <si>
    <t>Royalty Price</t>
  </si>
  <si>
    <t>Download Date (PST)</t>
  </si>
  <si>
    <t>Customer Currency</t>
  </si>
  <si>
    <t>Country Code</t>
  </si>
  <si>
    <t>0268_20140114_SOFA_ENGLISHTEACHER</t>
  </si>
  <si>
    <t>D</t>
  </si>
  <si>
    <t>MXN</t>
  </si>
  <si>
    <t>MX</t>
  </si>
  <si>
    <t>0273_20140114_SOFA_ASSAULTONWALLSTREET</t>
  </si>
  <si>
    <t>0314_20140224_SOFA_QUEDAMORTAL</t>
  </si>
  <si>
    <t>USD</t>
  </si>
  <si>
    <t>BR</t>
  </si>
  <si>
    <t>M</t>
  </si>
  <si>
    <t>AFTER TAX</t>
  </si>
  <si>
    <t>Region</t>
  </si>
  <si>
    <t>Latam</t>
  </si>
  <si>
    <t>World</t>
  </si>
  <si>
    <t>Tax rate</t>
  </si>
  <si>
    <t>KPI</t>
  </si>
  <si>
    <t>TAXES</t>
  </si>
  <si>
    <t>NET REVENUE</t>
  </si>
  <si>
    <t>Individual Tax</t>
  </si>
  <si>
    <t>1 Measure: Units</t>
  </si>
  <si>
    <t>2 Case Multiplication, without groupby, per record</t>
  </si>
  <si>
    <t>3 Case Multiplication, with groupby (Vendor Identifier, Product Type Idenfier,Date)</t>
  </si>
  <si>
    <t>4 Case Multiplication, with groupby (none/Date)</t>
  </si>
  <si>
    <t>5 Case Addition without groupby, per record</t>
  </si>
  <si>
    <t>6 Case Addition with groupby (Vendor Identifier, Product Type Idenfier,Date)</t>
  </si>
  <si>
    <t>7 Case Addition with groupby (Date)</t>
  </si>
  <si>
    <t>8 Case Intertable Multiplication, without groupby, per record</t>
  </si>
  <si>
    <t>9 Case Intertable Multiplication, with groupby (Vendor Identifier, Product Type Idenfier,Date)</t>
  </si>
  <si>
    <t>10 Case Intertable Multiplication, with groupby (Date)</t>
  </si>
  <si>
    <t>11 Case Intertable Addition without groupby, per record</t>
  </si>
  <si>
    <t>12 Case Intertable Addition with groupby (Vendor Identifier, Product Type Idenfier,Date)</t>
  </si>
  <si>
    <t>13 Case Intertable Addition with groupby (Date)</t>
  </si>
  <si>
    <t>15 Chain Calculation Intertable ending with SM2</t>
  </si>
  <si>
    <t>14 Chain Calculation Intertable</t>
  </si>
  <si>
    <t>16 Chain Calculation Intertable with sandwich SM2</t>
  </si>
  <si>
    <t>Customer Two</t>
  </si>
  <si>
    <t>New Data Version</t>
  </si>
  <si>
    <t>Filter Scenario</t>
  </si>
  <si>
    <t>Date Range Quarter 2 = 2014/04/01 : 2014/06/30</t>
  </si>
  <si>
    <t>* Notice that date variable, now refers to the QUARTER PERIOD</t>
  </si>
  <si>
    <t>3 Case Multiplication, with groupby (Vendor Identifier, Product Type Idenfier,date)</t>
  </si>
  <si>
    <t>Quarterly Aggregation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</si>
</sst>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10" fontId="6" fillId="3" borderId="0" xfId="3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2" borderId="0" xfId="0" applyFill="1" applyBorder="1"/>
    <xf numFmtId="14" fontId="0" fillId="0" borderId="0" xfId="0" applyNumberFormat="1" applyFill="1" applyBorder="1"/>
    <xf numFmtId="0" fontId="0" fillId="3" borderId="0" xfId="0" applyFill="1" applyBorder="1"/>
    <xf numFmtId="10" fontId="6" fillId="3" borderId="0" xfId="3" applyNumberFormat="1" applyFont="1" applyFill="1" applyBorder="1"/>
    <xf numFmtId="0" fontId="0" fillId="3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7" xfId="0" applyFill="1" applyBorder="1"/>
    <xf numFmtId="14" fontId="0" fillId="0" borderId="7" xfId="0" applyNumberFormat="1" applyFill="1" applyBorder="1"/>
    <xf numFmtId="0" fontId="0" fillId="3" borderId="7" xfId="0" applyFill="1" applyBorder="1"/>
    <xf numFmtId="10" fontId="0" fillId="3" borderId="7" xfId="3" applyNumberFormat="1" applyFont="1" applyFill="1" applyBorder="1"/>
    <xf numFmtId="0" fontId="0" fillId="3" borderId="8" xfId="0" applyFill="1" applyBorder="1"/>
    <xf numFmtId="10" fontId="0" fillId="3" borderId="0" xfId="3" applyNumberFormat="1" applyFont="1" applyFill="1" applyBorder="1"/>
    <xf numFmtId="10" fontId="6" fillId="3" borderId="7" xfId="3" applyNumberFormat="1" applyFont="1" applyFill="1" applyBorder="1"/>
    <xf numFmtId="43" fontId="0" fillId="0" borderId="3" xfId="102" applyFont="1" applyFill="1" applyBorder="1"/>
    <xf numFmtId="43" fontId="5" fillId="3" borderId="5" xfId="102" applyFont="1" applyFill="1" applyBorder="1"/>
    <xf numFmtId="43" fontId="0" fillId="0" borderId="5" xfId="102" applyFont="1" applyFill="1" applyBorder="1"/>
    <xf numFmtId="0" fontId="0" fillId="0" borderId="8" xfId="0" applyFill="1" applyBorder="1"/>
    <xf numFmtId="43" fontId="0" fillId="0" borderId="8" xfId="102" applyFont="1" applyFill="1" applyBorder="1"/>
    <xf numFmtId="164" fontId="0" fillId="0" borderId="5" xfId="102" applyNumberFormat="1" applyFont="1" applyFill="1" applyBorder="1"/>
    <xf numFmtId="0" fontId="0" fillId="0" borderId="9" xfId="0" applyFill="1" applyBorder="1"/>
    <xf numFmtId="0" fontId="0" fillId="4" borderId="9" xfId="0" applyFill="1" applyBorder="1"/>
    <xf numFmtId="14" fontId="0" fillId="4" borderId="9" xfId="0" applyNumberFormat="1" applyFill="1" applyBorder="1"/>
    <xf numFmtId="10" fontId="0" fillId="4" borderId="9" xfId="3" applyNumberFormat="1" applyFont="1" applyFill="1" applyBorder="1"/>
    <xf numFmtId="0" fontId="0" fillId="4" borderId="0" xfId="0" applyFill="1" applyBorder="1"/>
    <xf numFmtId="0" fontId="0" fillId="5" borderId="9" xfId="0" applyFill="1" applyBorder="1"/>
    <xf numFmtId="14" fontId="0" fillId="5" borderId="9" xfId="0" applyNumberFormat="1" applyFill="1" applyBorder="1"/>
    <xf numFmtId="10" fontId="6" fillId="5" borderId="9" xfId="3" applyNumberFormat="1" applyFont="1" applyFill="1" applyBorder="1"/>
    <xf numFmtId="0" fontId="0" fillId="5" borderId="0" xfId="0" applyFill="1" applyBorder="1"/>
    <xf numFmtId="10" fontId="0" fillId="5" borderId="9" xfId="3" applyNumberFormat="1" applyFont="1" applyFill="1" applyBorder="1"/>
    <xf numFmtId="0" fontId="0" fillId="6" borderId="9" xfId="0" applyFill="1" applyBorder="1"/>
    <xf numFmtId="14" fontId="0" fillId="6" borderId="9" xfId="0" applyNumberFormat="1" applyFill="1" applyBorder="1"/>
    <xf numFmtId="10" fontId="6" fillId="6" borderId="9" xfId="3" applyNumberFormat="1" applyFont="1" applyFill="1" applyBorder="1"/>
    <xf numFmtId="0" fontId="0" fillId="6" borderId="0" xfId="0" applyFill="1" applyBorder="1"/>
    <xf numFmtId="14" fontId="0" fillId="0" borderId="9" xfId="0" applyNumberFormat="1" applyFill="1" applyBorder="1"/>
    <xf numFmtId="10" fontId="0" fillId="0" borderId="9" xfId="3" applyNumberFormat="1" applyFont="1" applyFill="1" applyBorder="1"/>
    <xf numFmtId="10" fontId="0" fillId="0" borderId="0" xfId="3" applyNumberFormat="1" applyFont="1" applyFill="1" applyBorder="1"/>
    <xf numFmtId="0" fontId="0" fillId="7" borderId="0" xfId="0" applyFill="1" applyBorder="1"/>
    <xf numFmtId="10" fontId="6" fillId="0" borderId="0" xfId="3" applyNumberFormat="1" applyFont="1" applyFill="1" applyBorder="1"/>
    <xf numFmtId="43" fontId="5" fillId="0" borderId="5" xfId="102" applyFont="1" applyFill="1" applyBorder="1"/>
  </cellXfs>
  <cellStyles count="173">
    <cellStyle name="Comma" xfId="102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workbookViewId="0">
      <selection activeCell="A59" sqref="A59"/>
    </sheetView>
  </sheetViews>
  <sheetFormatPr baseColWidth="10" defaultRowHeight="16" x14ac:dyDescent="0"/>
  <cols>
    <col min="1" max="1" width="68.125" style="1" bestFit="1" customWidth="1"/>
    <col min="2" max="2" width="17.5" style="1" bestFit="1" customWidth="1"/>
    <col min="3" max="3" width="11.875" style="3" bestFit="1" customWidth="1"/>
    <col min="4" max="4" width="10.25" style="3" bestFit="1" customWidth="1"/>
    <col min="5" max="5" width="16.375" style="1" bestFit="1" customWidth="1"/>
    <col min="6" max="6" width="14.875" style="1" bestFit="1" customWidth="1"/>
    <col min="7" max="7" width="10.75" style="1" bestFit="1" customWidth="1"/>
    <col min="8" max="8" width="10.75" style="4" customWidth="1"/>
    <col min="9" max="9" width="10.625" style="4"/>
    <col min="10" max="10" width="6.875" style="4" bestFit="1" customWidth="1"/>
    <col min="11" max="11" width="10.625" style="1"/>
    <col min="12" max="12" width="6.875" style="4" bestFit="1" customWidth="1"/>
    <col min="13" max="13" width="9.125" style="4" bestFit="1" customWidth="1"/>
    <col min="14" max="14" width="10.625" style="4"/>
    <col min="16" max="16384" width="10.625" style="1"/>
  </cols>
  <sheetData>
    <row r="1" spans="1:14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17</v>
      </c>
      <c r="I1" s="9" t="s">
        <v>23</v>
      </c>
      <c r="J1" s="9" t="s">
        <v>20</v>
      </c>
      <c r="K1" s="9" t="s">
        <v>24</v>
      </c>
      <c r="L1" s="9" t="s">
        <v>22</v>
      </c>
      <c r="M1" s="9" t="s">
        <v>16</v>
      </c>
      <c r="N1" s="10" t="s">
        <v>21</v>
      </c>
    </row>
    <row r="2" spans="1:14">
      <c r="A2" s="11" t="s">
        <v>7</v>
      </c>
      <c r="B2" s="12" t="s">
        <v>15</v>
      </c>
      <c r="C2" s="13">
        <v>3</v>
      </c>
      <c r="D2" s="13">
        <v>2</v>
      </c>
      <c r="E2" s="14">
        <v>41791</v>
      </c>
      <c r="F2" s="12" t="s">
        <v>13</v>
      </c>
      <c r="G2" s="12" t="s">
        <v>14</v>
      </c>
      <c r="H2" s="15" t="s">
        <v>19</v>
      </c>
      <c r="I2" s="15">
        <f>C2*D2</f>
        <v>6</v>
      </c>
      <c r="J2" s="16">
        <v>4.7999999999999996E-3</v>
      </c>
      <c r="K2" s="15">
        <f>D2*J2</f>
        <v>9.5999999999999992E-3</v>
      </c>
      <c r="L2" s="15">
        <f>J2*I2</f>
        <v>2.8799999999999999E-2</v>
      </c>
      <c r="M2" s="15">
        <f>I2-L2</f>
        <v>5.9711999999999996</v>
      </c>
      <c r="N2" s="17">
        <f>M2/I2</f>
        <v>0.99519999999999997</v>
      </c>
    </row>
    <row r="3" spans="1:14">
      <c r="A3" s="11" t="s">
        <v>7</v>
      </c>
      <c r="B3" s="12" t="s">
        <v>15</v>
      </c>
      <c r="C3" s="13">
        <v>3</v>
      </c>
      <c r="D3" s="13">
        <v>2</v>
      </c>
      <c r="E3" s="14">
        <v>41791</v>
      </c>
      <c r="F3" s="12" t="s">
        <v>9</v>
      </c>
      <c r="G3" s="12" t="s">
        <v>10</v>
      </c>
      <c r="H3" s="15" t="s">
        <v>18</v>
      </c>
      <c r="I3" s="15">
        <f>C3*D3</f>
        <v>6</v>
      </c>
      <c r="J3" s="25">
        <v>0.1</v>
      </c>
      <c r="K3" s="15">
        <f t="shared" ref="K3:K5" si="0">D3*J3</f>
        <v>0.2</v>
      </c>
      <c r="L3" s="15">
        <f>J3*I3</f>
        <v>0.60000000000000009</v>
      </c>
      <c r="M3" s="15">
        <f>I3-L3</f>
        <v>5.4</v>
      </c>
      <c r="N3" s="17">
        <f>M3/I3</f>
        <v>0.9</v>
      </c>
    </row>
    <row r="4" spans="1:14">
      <c r="A4" s="11" t="s">
        <v>11</v>
      </c>
      <c r="B4" s="12" t="s">
        <v>15</v>
      </c>
      <c r="C4" s="13">
        <v>3</v>
      </c>
      <c r="D4" s="13">
        <v>2</v>
      </c>
      <c r="E4" s="14">
        <v>41791</v>
      </c>
      <c r="F4" s="12" t="s">
        <v>9</v>
      </c>
      <c r="G4" s="12" t="s">
        <v>10</v>
      </c>
      <c r="H4" s="15" t="s">
        <v>18</v>
      </c>
      <c r="I4" s="15">
        <f>C4*D4</f>
        <v>6</v>
      </c>
      <c r="J4" s="25">
        <v>0.2</v>
      </c>
      <c r="K4" s="15">
        <f t="shared" si="0"/>
        <v>0.4</v>
      </c>
      <c r="L4" s="15">
        <f>J4*I4</f>
        <v>1.2000000000000002</v>
      </c>
      <c r="M4" s="15">
        <f>I4-L4</f>
        <v>4.8</v>
      </c>
      <c r="N4" s="17">
        <f>M4/I4</f>
        <v>0.79999999999999993</v>
      </c>
    </row>
    <row r="5" spans="1:14">
      <c r="A5" s="18" t="s">
        <v>12</v>
      </c>
      <c r="B5" s="19" t="s">
        <v>8</v>
      </c>
      <c r="C5" s="20">
        <v>3</v>
      </c>
      <c r="D5" s="20">
        <v>2</v>
      </c>
      <c r="E5" s="21">
        <v>41791</v>
      </c>
      <c r="F5" s="19" t="s">
        <v>13</v>
      </c>
      <c r="G5" s="19" t="s">
        <v>14</v>
      </c>
      <c r="H5" s="22" t="s">
        <v>19</v>
      </c>
      <c r="I5" s="22">
        <f>C5*D5</f>
        <v>6</v>
      </c>
      <c r="J5" s="26">
        <v>4.7999999999999996E-3</v>
      </c>
      <c r="K5" s="22">
        <f t="shared" si="0"/>
        <v>9.5999999999999992E-3</v>
      </c>
      <c r="L5" s="22">
        <f>J5*I5</f>
        <v>2.8799999999999999E-2</v>
      </c>
      <c r="M5" s="22">
        <f>I5-L5</f>
        <v>5.9711999999999996</v>
      </c>
      <c r="N5" s="24">
        <f>M5/I5</f>
        <v>0.99519999999999997</v>
      </c>
    </row>
    <row r="6" spans="1:14">
      <c r="E6" s="2"/>
      <c r="J6" s="5"/>
      <c r="K6" s="4"/>
    </row>
    <row r="7" spans="1:14">
      <c r="A7" s="6" t="s">
        <v>25</v>
      </c>
      <c r="B7" s="27">
        <f>SUM(C2:C5)</f>
        <v>12</v>
      </c>
    </row>
    <row r="8" spans="1:14">
      <c r="A8" s="11" t="s">
        <v>26</v>
      </c>
      <c r="B8" s="28">
        <f>SUM(I2:I5)</f>
        <v>24</v>
      </c>
    </row>
    <row r="9" spans="1:14">
      <c r="A9" s="11" t="s">
        <v>27</v>
      </c>
      <c r="B9" s="29">
        <f>(SUM(C2:C3)*SUM(D2:D3))+(C4*D4)+ (C5*D5)</f>
        <v>36</v>
      </c>
    </row>
    <row r="10" spans="1:14">
      <c r="A10" s="11" t="s">
        <v>28</v>
      </c>
      <c r="B10" s="29">
        <f>SUM(C2:C5)*SUM(D2:D5)</f>
        <v>96</v>
      </c>
    </row>
    <row r="11" spans="1:14">
      <c r="A11" s="11" t="s">
        <v>29</v>
      </c>
      <c r="B11" s="29">
        <f>(SUM(C2:D2)+SUM(C3:D3)+SUM(C4:D4)+SUM(C5:D5))</f>
        <v>20</v>
      </c>
    </row>
    <row r="12" spans="1:14">
      <c r="A12" s="11" t="s">
        <v>30</v>
      </c>
      <c r="B12" s="29">
        <f>(SUM(C2:C3)+SUM(D2:D3))+SUM(C4:D4)+SUM(C5:D5)</f>
        <v>20</v>
      </c>
    </row>
    <row r="13" spans="1:14">
      <c r="A13" s="11" t="s">
        <v>31</v>
      </c>
      <c r="B13" s="29">
        <f>SUM(C2:C5)+SUM(D2:D5)</f>
        <v>20</v>
      </c>
    </row>
    <row r="14" spans="1:14">
      <c r="A14" s="11" t="s">
        <v>32</v>
      </c>
      <c r="B14" s="29">
        <f>SUM(K2:K5)</f>
        <v>0.61920000000000008</v>
      </c>
    </row>
    <row r="15" spans="1:14">
      <c r="A15" s="11" t="s">
        <v>33</v>
      </c>
      <c r="B15" s="29">
        <f>SUM(D2:D3)*SUM(J2:J3)+(D4*J4)+(D5*J5)</f>
        <v>0.82880000000000009</v>
      </c>
    </row>
    <row r="16" spans="1:14">
      <c r="A16" s="11" t="s">
        <v>34</v>
      </c>
      <c r="B16" s="29">
        <f>SUM(D2:D5)*SUM(K2:K5)</f>
        <v>4.9536000000000007</v>
      </c>
    </row>
    <row r="17" spans="1:14">
      <c r="A17" s="11" t="s">
        <v>35</v>
      </c>
      <c r="B17" s="29">
        <f>(D2+J2)+(D3+J3)+(D4+J4)+(D5+J5)</f>
        <v>8.3095999999999997</v>
      </c>
    </row>
    <row r="18" spans="1:14">
      <c r="A18" s="11" t="s">
        <v>36</v>
      </c>
      <c r="B18" s="29">
        <f>SUM(D2:D3)+SUM(J2:J3)+D4+J4+D5+J5</f>
        <v>8.3095999999999997</v>
      </c>
    </row>
    <row r="19" spans="1:14">
      <c r="A19" s="11" t="s">
        <v>37</v>
      </c>
      <c r="B19" s="29">
        <f>SUM(D2:D5)+SUM(J2:J5)</f>
        <v>8.3095999999999997</v>
      </c>
    </row>
    <row r="20" spans="1:14">
      <c r="A20" s="11" t="s">
        <v>39</v>
      </c>
      <c r="B20" s="32">
        <f>SUM(M2:M5)</f>
        <v>22.142399999999999</v>
      </c>
    </row>
    <row r="21" spans="1:14">
      <c r="A21" s="11" t="s">
        <v>38</v>
      </c>
      <c r="B21" s="32">
        <f>SUM(M2:M5)/SUM(I2:I5)</f>
        <v>0.92259999999999998</v>
      </c>
    </row>
    <row r="22" spans="1:14">
      <c r="A22" s="18" t="s">
        <v>40</v>
      </c>
      <c r="B22" s="30">
        <f>SUM(D2:D5)*SUM(N2:N5)</f>
        <v>29.523199999999999</v>
      </c>
    </row>
    <row r="24" spans="1:14">
      <c r="A24" s="12" t="s">
        <v>43</v>
      </c>
    </row>
    <row r="25" spans="1:14">
      <c r="A25" s="6" t="s">
        <v>0</v>
      </c>
      <c r="B25" s="7" t="s">
        <v>1</v>
      </c>
      <c r="C25" s="8" t="s">
        <v>2</v>
      </c>
      <c r="D25" s="8" t="s">
        <v>3</v>
      </c>
      <c r="E25" s="7" t="s">
        <v>4</v>
      </c>
      <c r="F25" s="7" t="s">
        <v>5</v>
      </c>
      <c r="G25" s="7" t="s">
        <v>6</v>
      </c>
      <c r="H25" s="9" t="s">
        <v>17</v>
      </c>
      <c r="I25" s="9" t="s">
        <v>23</v>
      </c>
      <c r="J25" s="9" t="s">
        <v>20</v>
      </c>
      <c r="K25" s="9" t="s">
        <v>24</v>
      </c>
      <c r="L25" s="9" t="s">
        <v>22</v>
      </c>
      <c r="M25" s="9" t="s">
        <v>16</v>
      </c>
      <c r="N25" s="10" t="s">
        <v>21</v>
      </c>
    </row>
    <row r="26" spans="1:14">
      <c r="A26" s="11" t="s">
        <v>7</v>
      </c>
      <c r="B26" s="12" t="s">
        <v>15</v>
      </c>
      <c r="C26" s="13">
        <v>3</v>
      </c>
      <c r="D26" s="13">
        <v>2</v>
      </c>
      <c r="E26" s="14">
        <v>41791</v>
      </c>
      <c r="F26" s="12" t="s">
        <v>13</v>
      </c>
      <c r="G26" s="12" t="s">
        <v>14</v>
      </c>
      <c r="H26" s="15" t="s">
        <v>19</v>
      </c>
      <c r="I26" s="15">
        <f>C26*D26</f>
        <v>6</v>
      </c>
      <c r="J26" s="16">
        <v>4.7999999999999996E-3</v>
      </c>
      <c r="K26" s="15">
        <f>D26*J26</f>
        <v>9.5999999999999992E-3</v>
      </c>
      <c r="L26" s="15">
        <f>J26*I26</f>
        <v>2.8799999999999999E-2</v>
      </c>
      <c r="M26" s="15">
        <f>I26-L26</f>
        <v>5.9711999999999996</v>
      </c>
      <c r="N26" s="17">
        <f>M26/I26</f>
        <v>0.99519999999999997</v>
      </c>
    </row>
    <row r="27" spans="1:14">
      <c r="A27" s="18" t="s">
        <v>7</v>
      </c>
      <c r="B27" s="19" t="s">
        <v>15</v>
      </c>
      <c r="C27" s="20">
        <v>3</v>
      </c>
      <c r="D27" s="20">
        <v>2</v>
      </c>
      <c r="E27" s="21">
        <v>41791</v>
      </c>
      <c r="F27" s="19" t="s">
        <v>9</v>
      </c>
      <c r="G27" s="19" t="s">
        <v>10</v>
      </c>
      <c r="H27" s="22" t="s">
        <v>18</v>
      </c>
      <c r="I27" s="22">
        <f>C27*D27</f>
        <v>6</v>
      </c>
      <c r="J27" s="23">
        <v>0.1</v>
      </c>
      <c r="K27" s="22">
        <f t="shared" ref="K27" si="1">D27*J27</f>
        <v>0.2</v>
      </c>
      <c r="L27" s="22">
        <f>J27*I27</f>
        <v>0.60000000000000009</v>
      </c>
      <c r="M27" s="22">
        <f>I27-L27</f>
        <v>5.4</v>
      </c>
      <c r="N27" s="24">
        <f>M27/I27</f>
        <v>0.9</v>
      </c>
    </row>
    <row r="28" spans="1:14">
      <c r="E28" s="2"/>
      <c r="J28" s="5"/>
      <c r="K28" s="4"/>
    </row>
    <row r="29" spans="1:14">
      <c r="A29" s="6" t="s">
        <v>25</v>
      </c>
      <c r="B29" s="27">
        <f>SUM(C26:C27)</f>
        <v>6</v>
      </c>
    </row>
    <row r="30" spans="1:14">
      <c r="A30" s="11" t="s">
        <v>26</v>
      </c>
      <c r="B30" s="28">
        <f>SUM(I26:I27)</f>
        <v>12</v>
      </c>
    </row>
    <row r="31" spans="1:14">
      <c r="A31" s="11" t="s">
        <v>27</v>
      </c>
      <c r="B31" s="29">
        <f>(SUM(C26:C27)*SUM(D26:D27))</f>
        <v>24</v>
      </c>
    </row>
    <row r="32" spans="1:14">
      <c r="A32" s="11" t="s">
        <v>28</v>
      </c>
      <c r="B32" s="29">
        <f>SUM(C26:C27)*SUM(D26:D27)</f>
        <v>24</v>
      </c>
    </row>
    <row r="33" spans="1:14">
      <c r="A33" s="11" t="s">
        <v>29</v>
      </c>
      <c r="B33" s="29">
        <f>(SUM(C26:D26)+SUM(C27:D27))</f>
        <v>10</v>
      </c>
    </row>
    <row r="34" spans="1:14">
      <c r="A34" s="11" t="s">
        <v>30</v>
      </c>
      <c r="B34" s="29">
        <f>(SUM(C26:C27)+SUM(D26:D27))</f>
        <v>10</v>
      </c>
    </row>
    <row r="35" spans="1:14">
      <c r="A35" s="11" t="s">
        <v>31</v>
      </c>
      <c r="B35" s="29">
        <f>SUM(C26:C27)+SUM(D26:D27)</f>
        <v>10</v>
      </c>
    </row>
    <row r="36" spans="1:14">
      <c r="A36" s="11" t="s">
        <v>32</v>
      </c>
      <c r="B36" s="29">
        <f>SUM(K26:K27)</f>
        <v>0.20960000000000001</v>
      </c>
    </row>
    <row r="37" spans="1:14">
      <c r="A37" s="11" t="s">
        <v>33</v>
      </c>
      <c r="B37" s="29">
        <f>SUM(D26:D27)*SUM(J26:J27)</f>
        <v>0.41920000000000002</v>
      </c>
    </row>
    <row r="38" spans="1:14">
      <c r="A38" s="11" t="s">
        <v>34</v>
      </c>
      <c r="B38" s="29">
        <f>SUM(D26:D27)*SUM(K26:K27)</f>
        <v>0.83840000000000003</v>
      </c>
    </row>
    <row r="39" spans="1:14">
      <c r="A39" s="11" t="s">
        <v>35</v>
      </c>
      <c r="B39" s="29">
        <f>(D26+J26)+(D27+J27)</f>
        <v>4.1048</v>
      </c>
    </row>
    <row r="40" spans="1:14">
      <c r="A40" s="11" t="s">
        <v>36</v>
      </c>
      <c r="B40" s="29">
        <f>SUM(D26:D27)+SUM(J26:J27)</f>
        <v>4.1048</v>
      </c>
    </row>
    <row r="41" spans="1:14">
      <c r="A41" s="11" t="s">
        <v>37</v>
      </c>
      <c r="B41" s="29">
        <f>SUM(D26:D27)+SUM(J26:J27)</f>
        <v>4.1048</v>
      </c>
    </row>
    <row r="42" spans="1:14">
      <c r="A42" s="11" t="s">
        <v>39</v>
      </c>
      <c r="B42" s="29">
        <f>SUM(M26:M27)</f>
        <v>11.3712</v>
      </c>
    </row>
    <row r="43" spans="1:14">
      <c r="A43" s="11" t="s">
        <v>38</v>
      </c>
      <c r="B43" s="29">
        <f>SUM(M26:M27)/SUM(I26:I27)</f>
        <v>0.9476</v>
      </c>
    </row>
    <row r="44" spans="1:14">
      <c r="A44" s="18" t="s">
        <v>40</v>
      </c>
      <c r="B44" s="31">
        <f>SUM(D26:D27)*SUM(N26:N27)</f>
        <v>7.5808</v>
      </c>
    </row>
    <row r="47" spans="1:14">
      <c r="A47" s="12" t="s">
        <v>42</v>
      </c>
    </row>
    <row r="48" spans="1:14">
      <c r="A48" s="6" t="s">
        <v>0</v>
      </c>
      <c r="B48" s="7" t="s">
        <v>1</v>
      </c>
      <c r="C48" s="8" t="s">
        <v>2</v>
      </c>
      <c r="D48" s="8" t="s">
        <v>3</v>
      </c>
      <c r="E48" s="7" t="s">
        <v>4</v>
      </c>
      <c r="F48" s="7" t="s">
        <v>5</v>
      </c>
      <c r="G48" s="7" t="s">
        <v>6</v>
      </c>
      <c r="H48" s="9" t="s">
        <v>17</v>
      </c>
      <c r="I48" s="9" t="s">
        <v>23</v>
      </c>
      <c r="J48" s="9" t="s">
        <v>20</v>
      </c>
      <c r="K48" s="9" t="s">
        <v>24</v>
      </c>
      <c r="L48" s="9" t="s">
        <v>22</v>
      </c>
      <c r="M48" s="9" t="s">
        <v>16</v>
      </c>
      <c r="N48" s="10" t="s">
        <v>21</v>
      </c>
    </row>
    <row r="49" spans="1:14">
      <c r="A49" s="11" t="s">
        <v>7</v>
      </c>
      <c r="B49" s="12" t="s">
        <v>15</v>
      </c>
      <c r="C49">
        <v>30</v>
      </c>
      <c r="D49">
        <v>20</v>
      </c>
      <c r="E49" s="14">
        <v>41791</v>
      </c>
      <c r="F49" s="12" t="s">
        <v>13</v>
      </c>
      <c r="G49" s="12" t="s">
        <v>14</v>
      </c>
      <c r="H49" s="15" t="s">
        <v>19</v>
      </c>
      <c r="I49" s="15">
        <f>C49*D49</f>
        <v>600</v>
      </c>
      <c r="J49" s="16">
        <v>0.7</v>
      </c>
      <c r="K49" s="15">
        <f>D49*J49</f>
        <v>14</v>
      </c>
      <c r="L49" s="15">
        <f>J49*I49</f>
        <v>420</v>
      </c>
      <c r="M49" s="15">
        <f>I49-L49</f>
        <v>180</v>
      </c>
      <c r="N49" s="17">
        <f>M49/I49</f>
        <v>0.3</v>
      </c>
    </row>
    <row r="50" spans="1:14">
      <c r="A50" s="11" t="s">
        <v>7</v>
      </c>
      <c r="B50" s="12" t="s">
        <v>15</v>
      </c>
      <c r="C50">
        <v>30</v>
      </c>
      <c r="D50">
        <v>20</v>
      </c>
      <c r="E50" s="14">
        <v>41791</v>
      </c>
      <c r="F50" s="12" t="s">
        <v>9</v>
      </c>
      <c r="G50" s="12" t="s">
        <v>10</v>
      </c>
      <c r="H50" s="15" t="s">
        <v>18</v>
      </c>
      <c r="I50" s="15">
        <f>C50*D50</f>
        <v>600</v>
      </c>
      <c r="J50" s="16">
        <v>0.7</v>
      </c>
      <c r="K50" s="15">
        <f t="shared" ref="K50:K52" si="2">D50*J50</f>
        <v>14</v>
      </c>
      <c r="L50" s="15">
        <f>J50*I50</f>
        <v>420</v>
      </c>
      <c r="M50" s="15">
        <f>I50-L50</f>
        <v>180</v>
      </c>
      <c r="N50" s="17">
        <f>M50/I50</f>
        <v>0.3</v>
      </c>
    </row>
    <row r="51" spans="1:14">
      <c r="A51" s="11" t="s">
        <v>11</v>
      </c>
      <c r="B51" s="12" t="s">
        <v>15</v>
      </c>
      <c r="C51">
        <v>30</v>
      </c>
      <c r="D51">
        <v>20</v>
      </c>
      <c r="E51" s="14">
        <v>41791</v>
      </c>
      <c r="F51" s="12" t="s">
        <v>9</v>
      </c>
      <c r="G51" s="12" t="s">
        <v>10</v>
      </c>
      <c r="H51" s="15" t="s">
        <v>18</v>
      </c>
      <c r="I51" s="15">
        <f>C51*D51</f>
        <v>600</v>
      </c>
      <c r="J51" s="16">
        <v>0.7</v>
      </c>
      <c r="K51" s="15">
        <f t="shared" si="2"/>
        <v>14</v>
      </c>
      <c r="L51" s="15">
        <f>J51*I51</f>
        <v>420</v>
      </c>
      <c r="M51" s="15">
        <f>I51-L51</f>
        <v>180</v>
      </c>
      <c r="N51" s="17">
        <f>M51/I51</f>
        <v>0.3</v>
      </c>
    </row>
    <row r="52" spans="1:14">
      <c r="A52" s="18" t="s">
        <v>12</v>
      </c>
      <c r="B52" s="19" t="s">
        <v>8</v>
      </c>
      <c r="C52">
        <v>30</v>
      </c>
      <c r="D52">
        <v>20</v>
      </c>
      <c r="E52" s="21">
        <v>41791</v>
      </c>
      <c r="F52" s="19" t="s">
        <v>13</v>
      </c>
      <c r="G52" s="19" t="s">
        <v>14</v>
      </c>
      <c r="H52" s="22" t="s">
        <v>19</v>
      </c>
      <c r="I52" s="22">
        <f>C52*D52</f>
        <v>600</v>
      </c>
      <c r="J52" s="16">
        <v>0.7</v>
      </c>
      <c r="K52" s="22">
        <f t="shared" si="2"/>
        <v>14</v>
      </c>
      <c r="L52" s="22">
        <f>J52*I52</f>
        <v>420</v>
      </c>
      <c r="M52" s="22">
        <f>I52-L52</f>
        <v>180</v>
      </c>
      <c r="N52" s="24">
        <f>M52/I52</f>
        <v>0.3</v>
      </c>
    </row>
    <row r="53" spans="1:14">
      <c r="C53"/>
      <c r="D53"/>
      <c r="E53" s="2"/>
      <c r="J53" s="5"/>
      <c r="K53" s="4"/>
    </row>
    <row r="54" spans="1:14">
      <c r="A54" s="6" t="s">
        <v>25</v>
      </c>
      <c r="B54" s="27">
        <f>SUM(C49:C52)</f>
        <v>120</v>
      </c>
    </row>
    <row r="55" spans="1:14">
      <c r="A55" s="11" t="s">
        <v>26</v>
      </c>
      <c r="B55" s="28">
        <f>SUM(I49:I52)</f>
        <v>2400</v>
      </c>
    </row>
    <row r="56" spans="1:14">
      <c r="A56" s="11" t="s">
        <v>27</v>
      </c>
      <c r="B56" s="29">
        <f>(SUM(C49:C50)*SUM(D49:D50))+(C51*D51)+ (C52*D52)</f>
        <v>3600</v>
      </c>
    </row>
    <row r="57" spans="1:14">
      <c r="A57" s="11" t="s">
        <v>28</v>
      </c>
      <c r="B57" s="29">
        <f>SUM(C49:C52)*SUM(D49:D52)</f>
        <v>9600</v>
      </c>
    </row>
    <row r="58" spans="1:14">
      <c r="A58" s="11" t="s">
        <v>29</v>
      </c>
      <c r="B58" s="29">
        <f>(SUM(C49:D49)+SUM(C50:D50)+SUM(C51:D51)+SUM(C52:D52))</f>
        <v>200</v>
      </c>
    </row>
    <row r="59" spans="1:14">
      <c r="A59" s="11" t="s">
        <v>30</v>
      </c>
      <c r="B59" s="29">
        <f>(SUM(C49:C50)+SUM(D49:D50))+SUM(C51:D51)+SUM(C52:D52)</f>
        <v>200</v>
      </c>
    </row>
    <row r="60" spans="1:14">
      <c r="A60" s="11" t="s">
        <v>31</v>
      </c>
      <c r="B60" s="29">
        <f>SUM(C49:C52)+SUM(D49:D52)</f>
        <v>200</v>
      </c>
    </row>
    <row r="61" spans="1:14">
      <c r="A61" s="11" t="s">
        <v>32</v>
      </c>
      <c r="B61" s="29">
        <f>SUM(K49:K52)</f>
        <v>56</v>
      </c>
    </row>
    <row r="62" spans="1:14">
      <c r="A62" s="11" t="s">
        <v>33</v>
      </c>
      <c r="B62" s="29">
        <f>SUM(D49:D50)*SUM(J49:J50)+(D51*J51)+(D52*J52)</f>
        <v>84</v>
      </c>
    </row>
    <row r="63" spans="1:14">
      <c r="A63" s="11" t="s">
        <v>34</v>
      </c>
      <c r="B63" s="29">
        <f>SUM(D49:D52)*SUM(K49:K52)</f>
        <v>4480</v>
      </c>
    </row>
    <row r="64" spans="1:14">
      <c r="A64" s="11" t="s">
        <v>35</v>
      </c>
      <c r="B64" s="29">
        <f>(D49+J49)+(D50+J50)+(D51+J51)+(D52+J52)</f>
        <v>82.8</v>
      </c>
    </row>
    <row r="65" spans="1:14">
      <c r="A65" s="11" t="s">
        <v>36</v>
      </c>
      <c r="B65" s="29">
        <f>SUM(D49:D50)+SUM(J49:J50)+D51+J51+D52+J52</f>
        <v>82.8</v>
      </c>
    </row>
    <row r="66" spans="1:14">
      <c r="A66" s="11" t="s">
        <v>37</v>
      </c>
      <c r="B66" s="29">
        <f>SUM(D49:D52)+SUM(J49:J52)</f>
        <v>82.8</v>
      </c>
    </row>
    <row r="67" spans="1:14">
      <c r="A67" s="11" t="s">
        <v>39</v>
      </c>
      <c r="B67" s="32">
        <f>SUM(M49:M52)</f>
        <v>720</v>
      </c>
    </row>
    <row r="68" spans="1:14">
      <c r="A68" s="11" t="s">
        <v>38</v>
      </c>
      <c r="B68" s="32">
        <f>SUM(M49:M52)/SUM(I49:I52)</f>
        <v>0.3</v>
      </c>
    </row>
    <row r="69" spans="1:14">
      <c r="A69" s="18" t="s">
        <v>40</v>
      </c>
      <c r="B69" s="30">
        <f>SUM(D49:D52)*SUM(N49:N52)</f>
        <v>96</v>
      </c>
    </row>
    <row r="72" spans="1:14">
      <c r="A72" s="12" t="s">
        <v>41</v>
      </c>
    </row>
    <row r="73" spans="1:14">
      <c r="A73" s="6" t="s">
        <v>0</v>
      </c>
      <c r="B73" s="7" t="s">
        <v>1</v>
      </c>
      <c r="C73" s="8" t="s">
        <v>2</v>
      </c>
      <c r="D73" s="8" t="s">
        <v>3</v>
      </c>
      <c r="E73" s="7" t="s">
        <v>4</v>
      </c>
      <c r="F73" s="7" t="s">
        <v>5</v>
      </c>
      <c r="G73" s="7" t="s">
        <v>6</v>
      </c>
      <c r="H73" s="9" t="s">
        <v>17</v>
      </c>
      <c r="I73" s="9" t="s">
        <v>23</v>
      </c>
      <c r="J73" s="9" t="s">
        <v>20</v>
      </c>
      <c r="K73" s="9" t="s">
        <v>24</v>
      </c>
      <c r="L73" s="9" t="s">
        <v>22</v>
      </c>
      <c r="M73" s="9" t="s">
        <v>16</v>
      </c>
      <c r="N73" s="10" t="s">
        <v>21</v>
      </c>
    </row>
    <row r="74" spans="1:14">
      <c r="A74" s="11" t="s">
        <v>7</v>
      </c>
      <c r="B74" s="12" t="s">
        <v>15</v>
      </c>
      <c r="C74" s="13">
        <v>300</v>
      </c>
      <c r="D74" s="13">
        <v>200</v>
      </c>
      <c r="E74" s="14">
        <v>41791</v>
      </c>
      <c r="F74" s="12" t="s">
        <v>13</v>
      </c>
      <c r="G74" s="12" t="s">
        <v>14</v>
      </c>
      <c r="H74" s="15" t="s">
        <v>19</v>
      </c>
      <c r="I74" s="15">
        <f>C74*D74</f>
        <v>60000</v>
      </c>
      <c r="J74" s="16">
        <v>0.7</v>
      </c>
      <c r="K74" s="15">
        <f>D74*J74</f>
        <v>140</v>
      </c>
      <c r="L74" s="15">
        <f>J74*I74</f>
        <v>42000</v>
      </c>
      <c r="M74" s="15">
        <f>I74-L74</f>
        <v>18000</v>
      </c>
      <c r="N74" s="17">
        <f>M74/I74</f>
        <v>0.3</v>
      </c>
    </row>
    <row r="75" spans="1:14">
      <c r="A75" s="11" t="s">
        <v>7</v>
      </c>
      <c r="B75" s="12" t="s">
        <v>15</v>
      </c>
      <c r="C75" s="13">
        <v>0</v>
      </c>
      <c r="D75" s="13">
        <v>0</v>
      </c>
      <c r="E75" s="14">
        <v>41791</v>
      </c>
      <c r="F75" s="12" t="s">
        <v>9</v>
      </c>
      <c r="G75" s="12" t="s">
        <v>10</v>
      </c>
      <c r="H75" s="15" t="s">
        <v>18</v>
      </c>
      <c r="I75" s="15">
        <f>C75*D75</f>
        <v>0</v>
      </c>
      <c r="J75" s="16">
        <v>0.7</v>
      </c>
      <c r="K75" s="15">
        <f t="shared" ref="K75:K77" si="3">D75*J75</f>
        <v>0</v>
      </c>
      <c r="L75" s="15">
        <f>J75*I75</f>
        <v>0</v>
      </c>
      <c r="M75" s="15">
        <f>I75-L75</f>
        <v>0</v>
      </c>
      <c r="N75" s="17" t="e">
        <f>M75/I75</f>
        <v>#DIV/0!</v>
      </c>
    </row>
    <row r="76" spans="1:14">
      <c r="A76" s="11" t="s">
        <v>11</v>
      </c>
      <c r="B76" s="12" t="s">
        <v>15</v>
      </c>
      <c r="C76" s="13">
        <v>0</v>
      </c>
      <c r="D76" s="13">
        <v>0</v>
      </c>
      <c r="E76" s="14">
        <v>41791</v>
      </c>
      <c r="F76" s="12" t="s">
        <v>9</v>
      </c>
      <c r="G76" s="12" t="s">
        <v>10</v>
      </c>
      <c r="H76" s="15" t="s">
        <v>18</v>
      </c>
      <c r="I76" s="15">
        <f>C76*D76</f>
        <v>0</v>
      </c>
      <c r="J76" s="16">
        <v>0.7</v>
      </c>
      <c r="K76" s="15">
        <f t="shared" si="3"/>
        <v>0</v>
      </c>
      <c r="L76" s="15">
        <f>J76*I76</f>
        <v>0</v>
      </c>
      <c r="M76" s="15">
        <f>I76-L76</f>
        <v>0</v>
      </c>
      <c r="N76" s="17" t="e">
        <f>M76/I76</f>
        <v>#DIV/0!</v>
      </c>
    </row>
    <row r="77" spans="1:14">
      <c r="A77" s="18" t="s">
        <v>12</v>
      </c>
      <c r="B77" s="19" t="s">
        <v>8</v>
      </c>
      <c r="C77" s="20">
        <v>3</v>
      </c>
      <c r="D77" s="20">
        <v>2</v>
      </c>
      <c r="E77" s="21">
        <v>41791</v>
      </c>
      <c r="F77" s="19" t="s">
        <v>13</v>
      </c>
      <c r="G77" s="19" t="s">
        <v>14</v>
      </c>
      <c r="H77" s="22" t="s">
        <v>19</v>
      </c>
      <c r="I77" s="22">
        <f>C77*D77</f>
        <v>6</v>
      </c>
      <c r="J77" s="16">
        <v>0.7</v>
      </c>
      <c r="K77" s="22">
        <f t="shared" si="3"/>
        <v>1.4</v>
      </c>
      <c r="L77" s="22">
        <f>J77*I77</f>
        <v>4.1999999999999993</v>
      </c>
      <c r="M77" s="22">
        <f>I77-L77</f>
        <v>1.8000000000000007</v>
      </c>
      <c r="N77" s="24">
        <f>M77/I77</f>
        <v>0.3000000000000001</v>
      </c>
    </row>
    <row r="78" spans="1:14">
      <c r="E78" s="2"/>
      <c r="J78" s="5"/>
      <c r="K78" s="4"/>
    </row>
    <row r="79" spans="1:14">
      <c r="A79" s="6" t="s">
        <v>25</v>
      </c>
      <c r="B79" s="27">
        <f>SUM(C74:C77)</f>
        <v>303</v>
      </c>
    </row>
    <row r="80" spans="1:14">
      <c r="A80" s="11" t="s">
        <v>26</v>
      </c>
      <c r="B80" s="28">
        <f>SUM(I74:I77)</f>
        <v>60006</v>
      </c>
    </row>
    <row r="81" spans="1:2">
      <c r="A81" s="11" t="s">
        <v>27</v>
      </c>
      <c r="B81" s="29">
        <f>(SUM(C74:C75)*SUM(D74:D75))+(C76*D76)+ (C77*D77)</f>
        <v>60006</v>
      </c>
    </row>
    <row r="82" spans="1:2">
      <c r="A82" s="11" t="s">
        <v>28</v>
      </c>
      <c r="B82" s="29">
        <f>SUM(C74:C77)*SUM(D74:D77)</f>
        <v>61206</v>
      </c>
    </row>
    <row r="83" spans="1:2">
      <c r="A83" s="11" t="s">
        <v>29</v>
      </c>
      <c r="B83" s="29">
        <f>(SUM(C74:D74)+SUM(C75:D75)+SUM(C76:D76)+SUM(C77:D77))</f>
        <v>505</v>
      </c>
    </row>
    <row r="84" spans="1:2">
      <c r="A84" s="11" t="s">
        <v>30</v>
      </c>
      <c r="B84" s="29">
        <f>(SUM(C74:C75)+SUM(D74:D75))+SUM(C76:D76)+SUM(C77:D77)</f>
        <v>505</v>
      </c>
    </row>
    <row r="85" spans="1:2">
      <c r="A85" s="11" t="s">
        <v>31</v>
      </c>
      <c r="B85" s="29">
        <f>SUM(C74:C77)+SUM(D74:D77)</f>
        <v>505</v>
      </c>
    </row>
    <row r="86" spans="1:2">
      <c r="A86" s="11" t="s">
        <v>32</v>
      </c>
      <c r="B86" s="29">
        <f>SUM(K74:K77)</f>
        <v>141.4</v>
      </c>
    </row>
    <row r="87" spans="1:2">
      <c r="A87" s="11" t="s">
        <v>33</v>
      </c>
      <c r="B87" s="29">
        <f>SUM(D74:D75)*SUM(J74:J75)+(D76*J76)+(D77*J77)</f>
        <v>281.39999999999998</v>
      </c>
    </row>
    <row r="88" spans="1:2">
      <c r="A88" s="11" t="s">
        <v>34</v>
      </c>
      <c r="B88" s="29">
        <f>SUM(D74:D77)*SUM(K74:K77)</f>
        <v>28562.800000000003</v>
      </c>
    </row>
    <row r="89" spans="1:2">
      <c r="A89" s="11" t="s">
        <v>35</v>
      </c>
      <c r="B89" s="29">
        <f>(D74+J74)+(D75+J75)+(D76+J76)+(D77+J77)</f>
        <v>204.79999999999995</v>
      </c>
    </row>
    <row r="90" spans="1:2">
      <c r="A90" s="11" t="s">
        <v>36</v>
      </c>
      <c r="B90" s="29">
        <f>SUM(D74:D75)+SUM(J74:J75)+D76+J76+D77+J77</f>
        <v>204.79999999999998</v>
      </c>
    </row>
    <row r="91" spans="1:2">
      <c r="A91" s="11" t="s">
        <v>37</v>
      </c>
      <c r="B91" s="29">
        <f>SUM(D74:D77)+SUM(J74:J77)</f>
        <v>204.8</v>
      </c>
    </row>
    <row r="92" spans="1:2">
      <c r="A92" s="11" t="s">
        <v>39</v>
      </c>
      <c r="B92" s="32">
        <f>SUM(M74:M77)</f>
        <v>18001.8</v>
      </c>
    </row>
    <row r="93" spans="1:2">
      <c r="A93" s="11" t="s">
        <v>38</v>
      </c>
      <c r="B93" s="32">
        <f>SUM(M74:M77)/SUM(I74:I77)</f>
        <v>0.3</v>
      </c>
    </row>
    <row r="94" spans="1:2">
      <c r="A94" s="18" t="s">
        <v>40</v>
      </c>
      <c r="B94" s="30" t="e">
        <f>SUM(D74:D77)*SUM(N74:N77)</f>
        <v>#DIV/0!</v>
      </c>
    </row>
    <row r="96" spans="1:2">
      <c r="A96" s="12" t="s">
        <v>47</v>
      </c>
    </row>
    <row r="97" spans="1:15" s="12" customFormat="1">
      <c r="A97" s="33" t="s">
        <v>0</v>
      </c>
      <c r="B97" s="33" t="s">
        <v>1</v>
      </c>
      <c r="C97" s="33" t="s">
        <v>2</v>
      </c>
      <c r="D97" s="33" t="s">
        <v>3</v>
      </c>
      <c r="E97" s="33" t="s">
        <v>4</v>
      </c>
      <c r="F97" s="33" t="s">
        <v>5</v>
      </c>
      <c r="G97" s="33" t="s">
        <v>6</v>
      </c>
      <c r="H97" s="33" t="s">
        <v>17</v>
      </c>
      <c r="I97" s="33" t="s">
        <v>23</v>
      </c>
      <c r="J97" s="33" t="s">
        <v>20</v>
      </c>
      <c r="K97" s="33" t="s">
        <v>24</v>
      </c>
      <c r="L97" s="33" t="s">
        <v>22</v>
      </c>
      <c r="M97" s="33" t="s">
        <v>16</v>
      </c>
      <c r="N97" s="33" t="s">
        <v>21</v>
      </c>
    </row>
    <row r="98" spans="1:15" s="37" customFormat="1">
      <c r="A98" s="34" t="s">
        <v>11</v>
      </c>
      <c r="B98" s="34" t="s">
        <v>15</v>
      </c>
      <c r="C98" s="34">
        <v>3</v>
      </c>
      <c r="D98" s="34">
        <v>2</v>
      </c>
      <c r="E98" s="35">
        <v>41730</v>
      </c>
      <c r="F98" s="34" t="s">
        <v>9</v>
      </c>
      <c r="G98" s="34" t="s">
        <v>10</v>
      </c>
      <c r="H98" s="34" t="s">
        <v>18</v>
      </c>
      <c r="I98" s="34">
        <f>C98*D98</f>
        <v>6</v>
      </c>
      <c r="J98" s="36">
        <v>0.2</v>
      </c>
      <c r="K98" s="34">
        <f>D98*J98</f>
        <v>0.4</v>
      </c>
      <c r="L98" s="34">
        <f>J98*I98</f>
        <v>1.2000000000000002</v>
      </c>
      <c r="M98" s="34">
        <f>I98-L98</f>
        <v>4.8</v>
      </c>
      <c r="N98" s="34">
        <f>M98/I98</f>
        <v>0.79999999999999993</v>
      </c>
    </row>
    <row r="99" spans="1:15" s="41" customFormat="1">
      <c r="A99" s="38" t="s">
        <v>7</v>
      </c>
      <c r="B99" s="38" t="s">
        <v>15</v>
      </c>
      <c r="C99" s="38">
        <v>3</v>
      </c>
      <c r="D99" s="38">
        <v>2</v>
      </c>
      <c r="E99" s="39">
        <v>41791</v>
      </c>
      <c r="F99" s="38" t="s">
        <v>13</v>
      </c>
      <c r="G99" s="38" t="s">
        <v>14</v>
      </c>
      <c r="H99" s="38" t="s">
        <v>19</v>
      </c>
      <c r="I99" s="38">
        <f t="shared" ref="I99:I105" si="4">C99*D99</f>
        <v>6</v>
      </c>
      <c r="J99" s="40">
        <v>4.7999999999999996E-3</v>
      </c>
      <c r="K99" s="38">
        <f>D99*J99</f>
        <v>9.5999999999999992E-3</v>
      </c>
      <c r="L99" s="38">
        <f>J99*I99</f>
        <v>2.8799999999999999E-2</v>
      </c>
      <c r="M99" s="38">
        <f t="shared" ref="M99:M105" si="5">I99-L99</f>
        <v>5.9711999999999996</v>
      </c>
      <c r="N99" s="38">
        <f t="shared" ref="N99:N104" si="6">M99/I99</f>
        <v>0.99519999999999997</v>
      </c>
    </row>
    <row r="100" spans="1:15" s="41" customFormat="1">
      <c r="A100" s="38" t="s">
        <v>7</v>
      </c>
      <c r="B100" s="38" t="s">
        <v>15</v>
      </c>
      <c r="C100" s="38">
        <v>3</v>
      </c>
      <c r="D100" s="38">
        <v>2</v>
      </c>
      <c r="E100" s="39">
        <v>41791</v>
      </c>
      <c r="F100" s="38" t="s">
        <v>9</v>
      </c>
      <c r="G100" s="38" t="s">
        <v>10</v>
      </c>
      <c r="H100" s="38" t="s">
        <v>18</v>
      </c>
      <c r="I100" s="38">
        <f t="shared" si="4"/>
        <v>6</v>
      </c>
      <c r="J100" s="42">
        <v>0.1</v>
      </c>
      <c r="K100" s="38">
        <f t="shared" ref="K100:K105" si="7">D100*J100</f>
        <v>0.2</v>
      </c>
      <c r="L100" s="38">
        <f>J100*I100</f>
        <v>0.60000000000000009</v>
      </c>
      <c r="M100" s="38">
        <f t="shared" si="5"/>
        <v>5.4</v>
      </c>
      <c r="N100" s="38">
        <f t="shared" si="6"/>
        <v>0.9</v>
      </c>
    </row>
    <row r="101" spans="1:15" s="37" customFormat="1">
      <c r="A101" s="34" t="s">
        <v>11</v>
      </c>
      <c r="B101" s="34" t="s">
        <v>15</v>
      </c>
      <c r="C101" s="34">
        <v>3</v>
      </c>
      <c r="D101" s="34">
        <v>2</v>
      </c>
      <c r="E101" s="35">
        <v>41791</v>
      </c>
      <c r="F101" s="34" t="s">
        <v>9</v>
      </c>
      <c r="G101" s="34" t="s">
        <v>10</v>
      </c>
      <c r="H101" s="34" t="s">
        <v>18</v>
      </c>
      <c r="I101" s="34">
        <f t="shared" si="4"/>
        <v>6</v>
      </c>
      <c r="J101" s="36">
        <v>0.2</v>
      </c>
      <c r="K101" s="34">
        <f t="shared" si="7"/>
        <v>0.4</v>
      </c>
      <c r="L101" s="34">
        <f>J101*I101</f>
        <v>1.2000000000000002</v>
      </c>
      <c r="M101" s="34">
        <f t="shared" si="5"/>
        <v>4.8</v>
      </c>
      <c r="N101" s="34">
        <f t="shared" si="6"/>
        <v>0.79999999999999993</v>
      </c>
    </row>
    <row r="102" spans="1:15" s="46" customFormat="1">
      <c r="A102" s="43" t="s">
        <v>12</v>
      </c>
      <c r="B102" s="43" t="s">
        <v>8</v>
      </c>
      <c r="C102" s="43">
        <v>3</v>
      </c>
      <c r="D102" s="43">
        <v>2</v>
      </c>
      <c r="E102" s="44">
        <v>41791</v>
      </c>
      <c r="F102" s="43" t="s">
        <v>13</v>
      </c>
      <c r="G102" s="43" t="s">
        <v>14</v>
      </c>
      <c r="H102" s="43" t="s">
        <v>19</v>
      </c>
      <c r="I102" s="43">
        <f t="shared" si="4"/>
        <v>6</v>
      </c>
      <c r="J102" s="45">
        <v>4.7999999999999996E-3</v>
      </c>
      <c r="K102" s="43">
        <f>D102*J102</f>
        <v>9.5999999999999992E-3</v>
      </c>
      <c r="L102" s="43">
        <f>J102*I102</f>
        <v>2.8799999999999999E-2</v>
      </c>
      <c r="M102" s="43">
        <f t="shared" si="5"/>
        <v>5.9711999999999996</v>
      </c>
      <c r="N102" s="43">
        <f t="shared" si="6"/>
        <v>0.99519999999999997</v>
      </c>
    </row>
    <row r="103" spans="1:15" s="41" customFormat="1">
      <c r="A103" s="38" t="s">
        <v>7</v>
      </c>
      <c r="B103" s="38" t="s">
        <v>15</v>
      </c>
      <c r="C103" s="38">
        <v>4</v>
      </c>
      <c r="D103" s="38">
        <v>3</v>
      </c>
      <c r="E103" s="39">
        <v>41792</v>
      </c>
      <c r="F103" s="38" t="s">
        <v>9</v>
      </c>
      <c r="G103" s="38" t="s">
        <v>10</v>
      </c>
      <c r="H103" s="38" t="s">
        <v>18</v>
      </c>
      <c r="I103" s="38">
        <f>C103*D103</f>
        <v>12</v>
      </c>
      <c r="J103" s="42">
        <v>0.1</v>
      </c>
      <c r="K103" s="38">
        <f t="shared" si="7"/>
        <v>0.30000000000000004</v>
      </c>
      <c r="L103" s="38">
        <f t="shared" ref="L103:L105" si="8">J103*I103</f>
        <v>1.2000000000000002</v>
      </c>
      <c r="M103" s="38">
        <f t="shared" si="5"/>
        <v>10.8</v>
      </c>
      <c r="N103" s="38">
        <f t="shared" si="6"/>
        <v>0.9</v>
      </c>
    </row>
    <row r="104" spans="1:15" s="12" customFormat="1">
      <c r="A104" s="33" t="s">
        <v>7</v>
      </c>
      <c r="B104" s="33" t="s">
        <v>15</v>
      </c>
      <c r="C104" s="33">
        <v>4</v>
      </c>
      <c r="D104" s="33">
        <v>3</v>
      </c>
      <c r="E104" s="47">
        <v>41883</v>
      </c>
      <c r="F104" s="33" t="s">
        <v>9</v>
      </c>
      <c r="G104" s="33" t="s">
        <v>10</v>
      </c>
      <c r="H104" s="33" t="s">
        <v>18</v>
      </c>
      <c r="I104" s="33">
        <f t="shared" si="4"/>
        <v>12</v>
      </c>
      <c r="J104" s="48">
        <v>0.1</v>
      </c>
      <c r="K104" s="33">
        <f t="shared" si="7"/>
        <v>0.30000000000000004</v>
      </c>
      <c r="L104" s="33">
        <f t="shared" si="8"/>
        <v>1.2000000000000002</v>
      </c>
      <c r="M104" s="33">
        <f t="shared" si="5"/>
        <v>10.8</v>
      </c>
      <c r="N104" s="33">
        <f t="shared" si="6"/>
        <v>0.9</v>
      </c>
    </row>
    <row r="105" spans="1:15" s="12" customFormat="1">
      <c r="A105" s="33" t="s">
        <v>7</v>
      </c>
      <c r="B105" s="33" t="s">
        <v>15</v>
      </c>
      <c r="C105" s="33">
        <v>4</v>
      </c>
      <c r="D105" s="33">
        <v>3</v>
      </c>
      <c r="E105" s="47">
        <v>41977</v>
      </c>
      <c r="F105" s="33" t="s">
        <v>9</v>
      </c>
      <c r="G105" s="33" t="s">
        <v>10</v>
      </c>
      <c r="H105" s="33" t="s">
        <v>18</v>
      </c>
      <c r="I105" s="33">
        <f t="shared" si="4"/>
        <v>12</v>
      </c>
      <c r="J105" s="48">
        <v>0.1</v>
      </c>
      <c r="K105" s="33">
        <f t="shared" si="7"/>
        <v>0.30000000000000004</v>
      </c>
      <c r="L105" s="33">
        <f t="shared" si="8"/>
        <v>1.2000000000000002</v>
      </c>
      <c r="M105" s="33">
        <f t="shared" si="5"/>
        <v>10.8</v>
      </c>
      <c r="N105" s="33">
        <f>M105/I105</f>
        <v>0.9</v>
      </c>
    </row>
    <row r="106" spans="1:15">
      <c r="C106" s="1"/>
      <c r="D106" s="1"/>
      <c r="E106" s="2"/>
      <c r="H106" s="12"/>
      <c r="I106" s="12"/>
      <c r="J106" s="49"/>
      <c r="K106" s="12"/>
      <c r="L106" s="12"/>
      <c r="M106" s="12"/>
      <c r="N106" s="12"/>
      <c r="O106" s="1"/>
    </row>
    <row r="107" spans="1:15">
      <c r="A107" s="50" t="s">
        <v>44</v>
      </c>
      <c r="B107" s="12" t="s">
        <v>45</v>
      </c>
      <c r="C107" s="12"/>
      <c r="D107" s="12"/>
      <c r="E107" s="14"/>
      <c r="F107" s="12"/>
      <c r="G107" s="12"/>
      <c r="H107" s="12"/>
      <c r="I107" s="12"/>
      <c r="J107" s="51"/>
      <c r="K107" s="12"/>
      <c r="L107" s="12"/>
      <c r="M107" s="12"/>
      <c r="N107" s="12"/>
      <c r="O107" s="1"/>
    </row>
    <row r="108" spans="1:15">
      <c r="A108" s="6" t="s">
        <v>25</v>
      </c>
      <c r="B108" s="27">
        <f>SUM(C98:C103)</f>
        <v>19</v>
      </c>
      <c r="C108" s="1"/>
      <c r="D108" s="1"/>
      <c r="H108" s="1"/>
      <c r="I108" s="1"/>
      <c r="J108" s="1"/>
      <c r="L108" s="1"/>
      <c r="M108" s="1"/>
      <c r="N108" s="1"/>
      <c r="O108" s="1"/>
    </row>
    <row r="109" spans="1:15">
      <c r="A109" s="11" t="s">
        <v>26</v>
      </c>
      <c r="B109" s="52">
        <f>SUM(I98:I103)</f>
        <v>42</v>
      </c>
      <c r="C109" s="1"/>
      <c r="D109" s="1"/>
      <c r="H109" s="1"/>
      <c r="I109" s="1"/>
      <c r="J109" s="1"/>
      <c r="L109" s="1"/>
      <c r="M109" s="1"/>
      <c r="N109" s="1"/>
      <c r="O109" s="1"/>
    </row>
    <row r="110" spans="1:15">
      <c r="A110" s="11" t="s">
        <v>46</v>
      </c>
      <c r="B110" s="29">
        <f>((C98+C101)*(D98+D101))+((C99+C100+C103)*(D99+D100+D103))+(C102*D102)</f>
        <v>100</v>
      </c>
      <c r="C110" s="1"/>
      <c r="D110" s="1"/>
      <c r="H110" s="1"/>
      <c r="I110" s="1"/>
      <c r="J110" s="1"/>
      <c r="L110" s="1"/>
      <c r="M110" s="1"/>
      <c r="N110" s="1"/>
      <c r="O110" s="1"/>
    </row>
    <row r="111" spans="1:15">
      <c r="A111" s="11" t="s">
        <v>28</v>
      </c>
      <c r="B111" s="29">
        <f>SUM(C98:C103)*SUM(D98:D103)</f>
        <v>247</v>
      </c>
      <c r="C111" s="1"/>
      <c r="D111" s="1"/>
      <c r="H111" s="1"/>
      <c r="I111" s="1"/>
      <c r="J111" s="1"/>
      <c r="L111" s="1"/>
      <c r="M111" s="1"/>
      <c r="N111" s="1"/>
      <c r="O111" s="1"/>
    </row>
    <row r="112" spans="1:15">
      <c r="A112" s="11" t="s">
        <v>29</v>
      </c>
      <c r="B112" s="29">
        <f>(SUM(C98:D98)+SUM(C99:D99)+SUM(C100:D100)+SUM(C101:D101)+SUM(C102:D102)+SUM(C103:D103))</f>
        <v>32</v>
      </c>
      <c r="C112" s="1"/>
      <c r="D112" s="1"/>
      <c r="H112" s="1"/>
      <c r="I112" s="1"/>
      <c r="J112" s="1"/>
      <c r="L112" s="1"/>
      <c r="M112" s="1"/>
      <c r="N112" s="1"/>
      <c r="O112" s="1"/>
    </row>
    <row r="113" spans="1:15">
      <c r="A113" s="11" t="s">
        <v>30</v>
      </c>
      <c r="B113" s="29">
        <f>((C98+C101)+(D98+D101))+((C99+C100+C103)+(D99+D100+D103))+(C102+D102)</f>
        <v>32</v>
      </c>
      <c r="C113" s="1"/>
      <c r="D113" s="1"/>
      <c r="H113" s="1"/>
      <c r="I113" s="1"/>
      <c r="J113" s="1"/>
      <c r="L113" s="1"/>
      <c r="M113" s="1"/>
      <c r="N113" s="1"/>
      <c r="O113" s="1"/>
    </row>
    <row r="114" spans="1:15">
      <c r="A114" s="11" t="s">
        <v>31</v>
      </c>
      <c r="B114" s="29">
        <f>SUM(C98:C103)+SUM(D98:D103)</f>
        <v>32</v>
      </c>
      <c r="C114" s="1"/>
      <c r="D114" s="1"/>
      <c r="H114" s="1"/>
      <c r="I114" s="1"/>
      <c r="J114" s="1"/>
      <c r="L114" s="1"/>
      <c r="M114" s="1"/>
      <c r="N114" s="1"/>
      <c r="O114" s="1"/>
    </row>
    <row r="115" spans="1:15">
      <c r="A115" s="11" t="s">
        <v>32</v>
      </c>
      <c r="B115" s="29">
        <f>SUM(K98:K103)</f>
        <v>1.3192000000000002</v>
      </c>
      <c r="C115" s="1"/>
      <c r="D115" s="1"/>
      <c r="H115" s="1"/>
      <c r="I115" s="1"/>
      <c r="J115" s="1"/>
      <c r="L115" s="1"/>
      <c r="M115" s="1"/>
      <c r="N115" s="1"/>
      <c r="O115" s="1"/>
    </row>
    <row r="116" spans="1:15">
      <c r="A116" s="11" t="s">
        <v>33</v>
      </c>
      <c r="B116" s="29">
        <f>((D98+D101)*(J98+J101))+((D99+D100+D103)*(J99+J100+J103))+(D102*J102)</f>
        <v>3.0431999999999997</v>
      </c>
      <c r="C116" s="1"/>
      <c r="D116" s="1"/>
      <c r="H116" s="1"/>
      <c r="I116" s="1"/>
      <c r="J116" s="1"/>
      <c r="L116" s="1"/>
      <c r="M116" s="1"/>
      <c r="N116" s="1"/>
      <c r="O116" s="1"/>
    </row>
    <row r="117" spans="1:15">
      <c r="A117" s="11" t="s">
        <v>34</v>
      </c>
      <c r="B117" s="29">
        <f>SUM(D98:D103)*SUM(K98:K103)</f>
        <v>17.149600000000003</v>
      </c>
      <c r="C117" s="1"/>
      <c r="D117" s="1"/>
      <c r="H117" s="1"/>
      <c r="I117" s="1"/>
      <c r="J117" s="1"/>
      <c r="L117" s="1"/>
      <c r="M117" s="1"/>
      <c r="N117" s="1"/>
      <c r="O117" s="1"/>
    </row>
    <row r="118" spans="1:15">
      <c r="A118" s="11" t="s">
        <v>35</v>
      </c>
      <c r="B118" s="29">
        <f>(D98+J98)+(D99+J99)+(D100+J100)+(D101+J101)+D102+J102+D103+J103</f>
        <v>13.609599999999999</v>
      </c>
      <c r="C118" s="1"/>
      <c r="D118" s="1"/>
      <c r="H118" s="1"/>
      <c r="I118" s="1"/>
      <c r="J118" s="1"/>
      <c r="L118" s="1"/>
      <c r="M118" s="1"/>
      <c r="N118" s="1"/>
      <c r="O118" s="1"/>
    </row>
    <row r="119" spans="1:15">
      <c r="A119" s="11" t="s">
        <v>36</v>
      </c>
      <c r="B119" s="29">
        <f>((D98+D101)+(J98+J101))+((D99+D100+D103)+(J99+J100+J103))+(D102+J102)</f>
        <v>13.6096</v>
      </c>
      <c r="C119" s="1"/>
      <c r="D119" s="1"/>
      <c r="H119" s="1"/>
      <c r="I119" s="1"/>
      <c r="J119" s="1"/>
      <c r="L119" s="1"/>
      <c r="M119" s="1"/>
      <c r="N119" s="1"/>
      <c r="O119" s="1"/>
    </row>
    <row r="120" spans="1:15">
      <c r="A120" s="11" t="s">
        <v>37</v>
      </c>
      <c r="B120" s="29">
        <f>SUM(D98:D103)+SUM(J98:J103)</f>
        <v>13.6096</v>
      </c>
      <c r="C120" s="1"/>
      <c r="D120" s="1"/>
      <c r="H120" s="1"/>
      <c r="I120" s="1"/>
      <c r="J120" s="1"/>
      <c r="L120" s="1"/>
      <c r="M120" s="1"/>
      <c r="N120" s="1"/>
      <c r="O120" s="1"/>
    </row>
    <row r="121" spans="1:15">
      <c r="A121" s="11" t="s">
        <v>39</v>
      </c>
      <c r="B121" s="32">
        <f>SUM(M98:M103)</f>
        <v>37.742400000000004</v>
      </c>
      <c r="C121" s="1"/>
      <c r="D121" s="1"/>
      <c r="H121" s="1"/>
      <c r="I121" s="1"/>
      <c r="J121" s="1"/>
      <c r="L121" s="1"/>
      <c r="M121" s="1"/>
      <c r="N121" s="1"/>
      <c r="O121" s="1"/>
    </row>
    <row r="122" spans="1:15">
      <c r="A122" s="11" t="s">
        <v>38</v>
      </c>
      <c r="B122" s="32">
        <f>SUM(M98:M103)/SUM(I98:I103)</f>
        <v>0.89862857142857155</v>
      </c>
      <c r="C122" s="1"/>
      <c r="D122" s="1"/>
      <c r="H122" s="1"/>
      <c r="I122" s="1"/>
      <c r="J122" s="1"/>
      <c r="L122" s="1"/>
      <c r="M122" s="1"/>
      <c r="N122" s="1"/>
      <c r="O122" s="1"/>
    </row>
    <row r="123" spans="1:15">
      <c r="A123" s="18" t="s">
        <v>40</v>
      </c>
      <c r="B123" s="30">
        <f>SUM(D98:D103)*SUM(N98:N103)</f>
        <v>70.075199999999995</v>
      </c>
      <c r="C123" s="1"/>
      <c r="D123" s="1"/>
      <c r="H123" s="1"/>
      <c r="I123" s="1"/>
      <c r="J123" s="1"/>
      <c r="L123" s="1"/>
      <c r="M123" s="1"/>
      <c r="N123" s="1"/>
      <c r="O12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2014-07-09T16:15:32Z</dcterms:created>
  <dcterms:modified xsi:type="dcterms:W3CDTF">2014-11-06T16:59:02Z</dcterms:modified>
</cp:coreProperties>
</file>