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  <sheet state="visible" name="Sheet2" sheetId="2" r:id="rId5"/>
    <sheet state="visible" name="2420" sheetId="3" r:id="rId6"/>
    <sheet state="visible" name="Kaplan" sheetId="4" r:id="rId7"/>
    <sheet state="visible" name="Giuliano" sheetId="5" r:id="rId8"/>
    <sheet state="visible" name="Russell" sheetId="6" r:id="rId9"/>
    <sheet state="visible" name="Garza" sheetId="7" r:id="rId10"/>
    <sheet state="visible" name="Carnegie" sheetId="8" r:id="rId11"/>
    <sheet state="visible" name="Alonso" sheetId="9" r:id="rId12"/>
    <sheet state="visible" name="L. Charles" sheetId="10" r:id="rId13"/>
    <sheet state="visible" name="Collins" sheetId="11" r:id="rId14"/>
    <sheet state="visible" name="Taylor" sheetId="12" r:id="rId15"/>
    <sheet state="visible" name="Flematti" sheetId="13" r:id="rId16"/>
    <sheet state="visible" name="Steigerwald" sheetId="14" r:id="rId17"/>
    <sheet state="visible" name="Hollerbach" sheetId="15" r:id="rId18"/>
    <sheet state="visible" name="Ross" sheetId="16" r:id="rId19"/>
    <sheet state="visible" name="Diaz" sheetId="17" r:id="rId20"/>
    <sheet state="visible" name="Guy" sheetId="18" r:id="rId21"/>
    <sheet state="visible" name="Apostle" sheetId="19" r:id="rId22"/>
    <sheet state="visible" name="Binnie" sheetId="20" r:id="rId23"/>
  </sheets>
  <definedNames/>
  <calcPr/>
</workbook>
</file>

<file path=xl/sharedStrings.xml><?xml version="1.0" encoding="utf-8"?>
<sst xmlns="http://schemas.openxmlformats.org/spreadsheetml/2006/main" count="3827" uniqueCount="142">
  <si>
    <t>Team</t>
  </si>
  <si>
    <t>R</t>
  </si>
  <si>
    <t>Attack Angle</t>
  </si>
  <si>
    <t>Early Connect</t>
  </si>
  <si>
    <t>Connect Impact</t>
  </si>
  <si>
    <t>Plane Efficient</t>
  </si>
  <si>
    <t>Rot Accel</t>
  </si>
  <si>
    <t>Bat Speed</t>
  </si>
  <si>
    <t>SWINGS DIDN'T DOWNLOAD</t>
  </si>
  <si>
    <t>Peak</t>
  </si>
  <si>
    <t>Avg</t>
  </si>
  <si>
    <t>EV</t>
  </si>
  <si>
    <t>Line Drive</t>
  </si>
  <si>
    <t>Tee EV</t>
  </si>
  <si>
    <t>Goal</t>
  </si>
  <si>
    <t>Ev</t>
  </si>
  <si>
    <t>&gt; 90 %</t>
  </si>
  <si>
    <t>&gt; 95 %</t>
  </si>
  <si>
    <t>%</t>
  </si>
  <si>
    <t>Attack Agl</t>
  </si>
  <si>
    <t>Early Con</t>
  </si>
  <si>
    <t>Con Imp</t>
  </si>
  <si>
    <t>Plane %</t>
  </si>
  <si>
    <t>Bat Spd</t>
  </si>
  <si>
    <t>Max EV</t>
  </si>
  <si>
    <t>Overall</t>
  </si>
  <si>
    <t>Low Aw</t>
  </si>
  <si>
    <t>FB</t>
  </si>
  <si>
    <t>Up In</t>
  </si>
  <si>
    <t>SL</t>
  </si>
  <si>
    <t>Mix</t>
  </si>
  <si>
    <t>Personal Goal</t>
  </si>
  <si>
    <t>-Inconsistent with stride - both length of stride and cutting yourself off. Carry your stride with balance. Spread stance out.
-Carry Hands Lower. Early Connect to 90. On plane score to 70%</t>
  </si>
  <si>
    <t>Peak EV:</t>
  </si>
  <si>
    <t>Avg EV</t>
  </si>
  <si>
    <t>&gt;90%</t>
  </si>
  <si>
    <t>&gt;95%</t>
  </si>
  <si>
    <t>LD %</t>
  </si>
  <si>
    <t>Testing Data</t>
  </si>
  <si>
    <t>Date</t>
  </si>
  <si>
    <t>Last Name</t>
  </si>
  <si>
    <t>Time Stamp</t>
  </si>
  <si>
    <t>Pitch Type</t>
  </si>
  <si>
    <t>XV</t>
  </si>
  <si>
    <t>LD</t>
  </si>
  <si>
    <t>S</t>
  </si>
  <si>
    <t>F</t>
  </si>
  <si>
    <t>G</t>
  </si>
  <si>
    <t>Y</t>
  </si>
  <si>
    <t>DID NOT REGISTER</t>
  </si>
  <si>
    <t>N</t>
  </si>
  <si>
    <t>TF</t>
  </si>
  <si>
    <t>Ross</t>
  </si>
  <si>
    <t>AC</t>
  </si>
  <si>
    <t>Franco</t>
  </si>
  <si>
    <t>kaplan</t>
  </si>
  <si>
    <t>hollerbach</t>
  </si>
  <si>
    <t>garza</t>
  </si>
  <si>
    <t>carnegie</t>
  </si>
  <si>
    <t>f</t>
  </si>
  <si>
    <t>gb</t>
  </si>
  <si>
    <t>s</t>
  </si>
  <si>
    <t>distance (ft)</t>
  </si>
  <si>
    <t>Alonso 8</t>
  </si>
  <si>
    <t>Apostle 25</t>
  </si>
  <si>
    <t>Binnie 2 (guest)</t>
  </si>
  <si>
    <t>Carnegie 3</t>
  </si>
  <si>
    <t>dnr</t>
  </si>
  <si>
    <t>A. Charles 7</t>
  </si>
  <si>
    <t>L. Charles 11</t>
  </si>
  <si>
    <t>Collins 15</t>
  </si>
  <si>
    <t>Diaz 42</t>
  </si>
  <si>
    <t>Flematti 35</t>
  </si>
  <si>
    <t>ss</t>
  </si>
  <si>
    <t>Garza 21</t>
  </si>
  <si>
    <t>Giuliano 17</t>
  </si>
  <si>
    <t>ts</t>
  </si>
  <si>
    <t>Guy 41</t>
  </si>
  <si>
    <t>Hollerbach 30</t>
  </si>
  <si>
    <t>Kaplan 45</t>
  </si>
  <si>
    <t>Lepper 19</t>
  </si>
  <si>
    <t>Matton 4</t>
  </si>
  <si>
    <t>tb</t>
  </si>
  <si>
    <t>Rodriguez 23</t>
  </si>
  <si>
    <t>Ross 6</t>
  </si>
  <si>
    <t>Russell</t>
  </si>
  <si>
    <t>Steigerwald 38</t>
  </si>
  <si>
    <t>take ball</t>
  </si>
  <si>
    <t>g</t>
  </si>
  <si>
    <t>Taylor 9</t>
  </si>
  <si>
    <t>Winter 44 (guest)</t>
  </si>
  <si>
    <t>Kaplan</t>
  </si>
  <si>
    <t>Giuliano</t>
  </si>
  <si>
    <t>NEEDS TO BUY A BLAST</t>
  </si>
  <si>
    <t>Continue to build consistency. Timing</t>
  </si>
  <si>
    <t>Build Consistency!</t>
  </si>
  <si>
    <t>n</t>
  </si>
  <si>
    <t>P</t>
  </si>
  <si>
    <t>L</t>
  </si>
  <si>
    <t>Keep bat speed off of machine.</t>
  </si>
  <si>
    <t>-Good line drive percentage
-Goal 1: Lower attack angle 3-5. Keep ball below top red line.
-Goal 2:Build horsepower. Rot Accel up 5, Peak Exit Velo to 100
-Goal 3: Keep posture at contact. Connect at Impact from 73 -&gt; 80. Give your hands space to work.</t>
  </si>
  <si>
    <t>GARZA</t>
  </si>
  <si>
    <t>Early connect to 90</t>
  </si>
  <si>
    <t>CARNEGIE</t>
  </si>
  <si>
    <t>On Plane % &amp; Bat Speed</t>
  </si>
  <si>
    <t>On plane earlier.</t>
  </si>
  <si>
    <t>ONLY 20 SWINGS DOWNLOADED</t>
  </si>
  <si>
    <t>Alonso</t>
  </si>
  <si>
    <t>ONLY 2 SWINGS DOWNLOADED</t>
  </si>
  <si>
    <t>Attack angle- consistency between 5-10</t>
  </si>
  <si>
    <t>-Be in the ground, use your legs
-Attack angle up to 7 range</t>
  </si>
  <si>
    <t>y</t>
  </si>
  <si>
    <t>L Charles</t>
  </si>
  <si>
    <t>only 9 swings downloaded</t>
  </si>
  <si>
    <t>Rotational Acceleration</t>
  </si>
  <si>
    <t>-Rotational Accel Up. Hands start swing instead of lower half</t>
  </si>
  <si>
    <t>Collins</t>
  </si>
  <si>
    <t>&gt;60% +90 EV... getting hard contact, on plane
-Rotational Acceleration up to 15. Separation.
-SL Machine!</t>
  </si>
  <si>
    <t>Taylor</t>
  </si>
  <si>
    <t>-Early connection is VERY Inconsistent: 12.3 st dev. 
-Solid Improvement on Attack angle.</t>
  </si>
  <si>
    <t>did not test</t>
  </si>
  <si>
    <t>Flematti</t>
  </si>
  <si>
    <t>-Good improvement Early COnnect - still inconsistent though (10.6 ST Dev)</t>
  </si>
  <si>
    <t xml:space="preserve">-Early connect too High, does not allow you to get on plane
-Rotational Accel up to 10
-Bat speed dropped in BP round - tired? or against arm?
</t>
  </si>
  <si>
    <t>Steigerwald</t>
  </si>
  <si>
    <t>Hit behind the ball!</t>
  </si>
  <si>
    <t xml:space="preserve">-Swing is consistent, good connection and on plane - you are in the zone
-GOAL 1: Build horsepower. Continue work in weight room and translate it onto the field. Peak EV up!
 </t>
  </si>
  <si>
    <t>Hollerbach</t>
  </si>
  <si>
    <t>Bat  Speed and Rot Accel went down. Use the ground!</t>
  </si>
  <si>
    <t xml:space="preserve">
-Goal 1: Build horsepower. 5 MPH higher moves those 90s into 95+
-Goal 2: Keep posture. Connect at Impact to 85
-Goal 3: Engage w ground! Rot Accel up </t>
  </si>
  <si>
    <t>Good consistency and drop in early connect. 
-Bat speed dropped 5 mph</t>
  </si>
  <si>
    <t>Lower early connect</t>
  </si>
  <si>
    <t>Diaz</t>
  </si>
  <si>
    <t>Inconsistent swing! The St Devs on your Early Connect, Connect @ Impact, Bat Speed, Rot Acceleration are the highest on the team. Need to find your consistent mind frame and swing</t>
  </si>
  <si>
    <t>Front hip direction needs to be towards the pitcher, not the 1B. Stay through the middle of the field</t>
  </si>
  <si>
    <t>GUY</t>
  </si>
  <si>
    <t>3 point improvement on Bat spd, good work. Keep building that engine the next 7 weeks</t>
  </si>
  <si>
    <t>-Consistently finds the barrel.
-Goal 1: Build Horsepower - up to 91 off tee
-Goal 2: Lower half mechanics: Hit against Front Side: measure with increase in rotational accel
-Goal 3: Lower Early Connect</t>
  </si>
  <si>
    <t>APOSTLE</t>
  </si>
  <si>
    <t xml:space="preserve">-Good line drive %, very good blast numbers.
-Goal 1: Build horsepower. &gt;90 off tee
</t>
  </si>
  <si>
    <t>BINNIE</t>
  </si>
  <si>
    <t>Attack angle +6
Get your A swing off. Make your B swing better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</si>
</sst>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d-mmm"/>
    <numFmt numFmtId="166" formatCode="h:mm:ss am/pm"/>
    <numFmt numFmtId="167" formatCode="0.0"/>
  </numFmts>
  <fonts count="10">
    <font>
      <sz val="10.0"/>
      <color rgb="FF000000"/>
      <name val="Arial"/>
    </font>
    <font>
      <color theme="1"/>
      <name val="Arial"/>
    </font>
    <font/>
    <font>
      <sz val="11.0"/>
      <color rgb="FF000000"/>
      <name val="Calibri"/>
    </font>
    <font>
      <b/>
      <i/>
      <sz val="12.0"/>
      <color theme="1"/>
      <name val="Arial"/>
    </font>
    <font>
      <b/>
      <color theme="1"/>
      <name val="Arial"/>
    </font>
    <font>
      <i/>
      <color rgb="FFFF0000"/>
      <name val="Arial"/>
    </font>
    <font>
      <sz val="11.0"/>
      <color rgb="FF000000"/>
      <name val="Inconsolata"/>
    </font>
    <font>
      <b/>
      <i/>
      <color theme="1"/>
      <name val="Arial"/>
    </font>
    <font>
      <strike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thick">
        <color rgb="FF000000"/>
      </right>
      <top style="hair">
        <color rgb="FF000000"/>
      </top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</border>
    <border>
      <right style="thick">
        <color rgb="FF000000"/>
      </right>
    </border>
    <border>
      <left style="hair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hair">
        <color rgb="FF000000"/>
      </right>
      <top style="thick">
        <color rgb="FF000000"/>
      </top>
      <bottom style="hair">
        <color rgb="FF000000"/>
      </bottom>
    </border>
    <border>
      <right style="thick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bottom style="thick">
        <color rgb="FF000000"/>
      </bottom>
    </border>
    <border>
      <right style="hair">
        <color rgb="FF000000"/>
      </right>
      <bottom style="thick">
        <color rgb="FF000000"/>
      </bottom>
    </border>
    <border>
      <left style="thick">
        <color rgb="FF000000"/>
      </left>
      <right style="dotted">
        <color rgb="FF000000"/>
      </right>
      <top style="thick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 shrinkToFit="0" wrapText="1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right" readingOrder="0" shrinkToFit="0" vertical="bottom" wrapText="0"/>
    </xf>
    <xf borderId="5" fillId="0" fontId="4" numFmtId="164" xfId="0" applyAlignment="1" applyBorder="1" applyFont="1" applyNumberFormat="1">
      <alignment readingOrder="0"/>
    </xf>
    <xf borderId="6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9" fillId="0" fontId="1" numFmtId="0" xfId="0" applyBorder="1" applyFont="1"/>
    <xf borderId="3" fillId="0" fontId="5" numFmtId="0" xfId="0" applyAlignment="1" applyBorder="1" applyFont="1">
      <alignment horizontal="center" readingOrder="0"/>
    </xf>
    <xf borderId="3" fillId="0" fontId="5" numFmtId="1" xfId="0" applyAlignment="1" applyBorder="1" applyFont="1" applyNumberFormat="1">
      <alignment horizontal="center" readingOrder="0"/>
    </xf>
    <xf borderId="10" fillId="0" fontId="5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10" fillId="2" fontId="1" numFmtId="0" xfId="0" applyAlignment="1" applyBorder="1" applyFont="1">
      <alignment readingOrder="0"/>
    </xf>
    <xf borderId="9" fillId="0" fontId="5" numFmtId="0" xfId="0" applyAlignment="1" applyBorder="1" applyFont="1">
      <alignment readingOrder="0"/>
    </xf>
    <xf borderId="3" fillId="3" fontId="1" numFmtId="1" xfId="0" applyBorder="1" applyFill="1" applyFont="1" applyNumberFormat="1"/>
    <xf borderId="3" fillId="3" fontId="1" numFmtId="9" xfId="0" applyBorder="1" applyFont="1" applyNumberFormat="1"/>
    <xf borderId="10" fillId="0" fontId="1" numFmtId="1" xfId="0" applyAlignment="1" applyBorder="1" applyFont="1" applyNumberFormat="1">
      <alignment horizontal="left"/>
    </xf>
    <xf borderId="9" fillId="0" fontId="1" numFmtId="0" xfId="0" applyAlignment="1" applyBorder="1" applyFont="1">
      <alignment readingOrder="0"/>
    </xf>
    <xf borderId="0" fillId="0" fontId="3" numFmtId="2" xfId="0" applyAlignment="1" applyFont="1" applyNumberFormat="1">
      <alignment horizontal="right" readingOrder="0" shrinkToFit="0" vertical="bottom" wrapText="0"/>
    </xf>
    <xf borderId="12" fillId="3" fontId="6" numFmtId="1" xfId="0" applyAlignment="1" applyBorder="1" applyFont="1" applyNumberFormat="1">
      <alignment readingOrder="0" shrinkToFit="0" wrapText="1"/>
    </xf>
    <xf borderId="13" fillId="0" fontId="2" numFmtId="0" xfId="0" applyBorder="1" applyFont="1"/>
    <xf borderId="14" fillId="0" fontId="2" numFmtId="0" xfId="0" applyBorder="1" applyFont="1"/>
    <xf borderId="15" fillId="0" fontId="1" numFmtId="0" xfId="0" applyAlignment="1" applyBorder="1" applyFont="1">
      <alignment readingOrder="0"/>
    </xf>
    <xf borderId="16" fillId="2" fontId="1" numFmtId="0" xfId="0" applyAlignment="1" applyBorder="1" applyFont="1">
      <alignment readingOrder="0"/>
    </xf>
    <xf borderId="17" fillId="2" fontId="1" numFmtId="0" xfId="0" applyAlignment="1" applyBorder="1" applyFont="1">
      <alignment readingOrder="0"/>
    </xf>
    <xf borderId="18" fillId="0" fontId="2" numFmtId="0" xfId="0" applyBorder="1" applyFont="1"/>
    <xf borderId="19" fillId="0" fontId="2" numFmtId="0" xfId="0" applyBorder="1" applyFont="1"/>
    <xf borderId="15" fillId="0" fontId="5" numFmtId="0" xfId="0" applyAlignment="1" applyBorder="1" applyFont="1">
      <alignment readingOrder="0"/>
    </xf>
    <xf borderId="16" fillId="0" fontId="1" numFmtId="0" xfId="0" applyBorder="1" applyFont="1"/>
    <xf borderId="16" fillId="0" fontId="1" numFmtId="1" xfId="0" applyBorder="1" applyFont="1" applyNumberFormat="1"/>
    <xf borderId="16" fillId="0" fontId="1" numFmtId="0" xfId="0" applyAlignment="1" applyBorder="1" applyFont="1">
      <alignment readingOrder="0"/>
    </xf>
    <xf borderId="16" fillId="0" fontId="1" numFmtId="9" xfId="0" applyAlignment="1" applyBorder="1" applyFont="1" applyNumberFormat="1">
      <alignment readingOrder="0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5" fillId="0" fontId="4" numFmtId="164" xfId="0" applyAlignment="1" applyBorder="1" applyFont="1" applyNumberFormat="1">
      <alignment readingOrder="0" vertical="bottom"/>
    </xf>
    <xf borderId="23" fillId="0" fontId="5" numFmtId="0" xfId="0" applyAlignment="1" applyBorder="1" applyFont="1">
      <alignment horizontal="center" vertical="bottom"/>
    </xf>
    <xf borderId="23" fillId="0" fontId="5" numFmtId="0" xfId="0" applyAlignment="1" applyBorder="1" applyFont="1">
      <alignment vertical="bottom"/>
    </xf>
    <xf borderId="24" fillId="0" fontId="5" numFmtId="0" xfId="0" applyAlignment="1" applyBorder="1" applyFont="1">
      <alignment vertical="bottom"/>
    </xf>
    <xf borderId="25" fillId="0" fontId="1" numFmtId="0" xfId="0" applyAlignment="1" applyBorder="1" applyFont="1">
      <alignment vertical="bottom"/>
    </xf>
    <xf borderId="26" fillId="0" fontId="5" numFmtId="0" xfId="0" applyAlignment="1" applyBorder="1" applyFont="1">
      <alignment horizontal="center" vertical="bottom"/>
    </xf>
    <xf borderId="26" fillId="0" fontId="5" numFmtId="1" xfId="0" applyAlignment="1" applyBorder="1" applyFont="1" applyNumberFormat="1">
      <alignment horizontal="center" vertical="bottom"/>
    </xf>
    <xf borderId="27" fillId="0" fontId="5" numFmtId="0" xfId="0" applyAlignment="1" applyBorder="1" applyFont="1">
      <alignment vertical="bottom"/>
    </xf>
    <xf borderId="25" fillId="0" fontId="5" numFmtId="0" xfId="0" applyAlignment="1" applyBorder="1" applyFont="1">
      <alignment vertical="bottom"/>
    </xf>
    <xf borderId="26" fillId="3" fontId="1" numFmtId="1" xfId="0" applyAlignment="1" applyBorder="1" applyFont="1" applyNumberFormat="1">
      <alignment horizontal="right" vertical="bottom"/>
    </xf>
    <xf borderId="27" fillId="0" fontId="1" numFmtId="1" xfId="0" applyAlignment="1" applyBorder="1" applyFont="1" applyNumberFormat="1">
      <alignment vertical="bottom"/>
    </xf>
    <xf borderId="12" fillId="0" fontId="1" numFmtId="0" xfId="0" applyAlignment="1" applyBorder="1" applyFont="1">
      <alignment readingOrder="0" shrinkToFit="0" wrapText="1"/>
    </xf>
    <xf borderId="28" fillId="0" fontId="5" numFmtId="0" xfId="0" applyAlignment="1" applyBorder="1" applyFont="1">
      <alignment vertical="bottom"/>
    </xf>
    <xf borderId="29" fillId="0" fontId="1" numFmtId="0" xfId="0" applyAlignment="1" applyBorder="1" applyFont="1">
      <alignment vertical="bottom"/>
    </xf>
    <xf borderId="29" fillId="0" fontId="1" numFmtId="1" xfId="0" applyAlignment="1" applyBorder="1" applyFont="1" applyNumberFormat="1">
      <alignment vertical="bottom"/>
    </xf>
    <xf borderId="29" fillId="0" fontId="1" numFmtId="9" xfId="0" applyAlignment="1" applyBorder="1" applyFont="1" applyNumberFormat="1">
      <alignment vertical="bottom"/>
    </xf>
    <xf borderId="30" fillId="0" fontId="1" numFmtId="0" xfId="0" applyAlignment="1" applyBorder="1" applyFont="1">
      <alignment readingOrder="0"/>
    </xf>
    <xf borderId="31" fillId="0" fontId="1" numFmtId="1" xfId="0" applyAlignment="1" applyBorder="1" applyFont="1" applyNumberFormat="1">
      <alignment readingOrder="0"/>
    </xf>
    <xf borderId="31" fillId="0" fontId="1" numFmtId="0" xfId="0" applyAlignment="1" applyBorder="1" applyFont="1">
      <alignment readingOrder="0"/>
    </xf>
    <xf borderId="32" fillId="0" fontId="1" numFmtId="0" xfId="0" applyAlignment="1" applyBorder="1" applyFont="1">
      <alignment readingOrder="0"/>
    </xf>
    <xf borderId="33" fillId="0" fontId="1" numFmtId="0" xfId="0" applyAlignment="1" applyBorder="1" applyFont="1">
      <alignment readingOrder="0"/>
    </xf>
    <xf borderId="34" fillId="0" fontId="1" numFmtId="1" xfId="0" applyAlignment="1" applyBorder="1" applyFont="1" applyNumberFormat="1">
      <alignment readingOrder="0"/>
    </xf>
    <xf borderId="34" fillId="0" fontId="1" numFmtId="0" xfId="0" applyAlignment="1" applyBorder="1" applyFont="1">
      <alignment readingOrder="0"/>
    </xf>
    <xf borderId="35" fillId="0" fontId="1" numFmtId="0" xfId="0" applyAlignment="1" applyBorder="1" applyFont="1">
      <alignment readingOrder="0"/>
    </xf>
    <xf borderId="34" fillId="0" fontId="1" numFmtId="9" xfId="0" applyAlignment="1" applyBorder="1" applyFont="1" applyNumberFormat="1">
      <alignment readingOrder="0"/>
    </xf>
    <xf borderId="34" fillId="0" fontId="1" numFmtId="9" xfId="0" applyBorder="1" applyFont="1" applyNumberFormat="1"/>
    <xf borderId="36" fillId="0" fontId="1" numFmtId="0" xfId="0" applyAlignment="1" applyBorder="1" applyFont="1">
      <alignment readingOrder="0"/>
    </xf>
    <xf borderId="37" fillId="0" fontId="1" numFmtId="9" xfId="0" applyAlignment="1" applyBorder="1" applyFont="1" applyNumberFormat="1">
      <alignment readingOrder="0"/>
    </xf>
    <xf borderId="37" fillId="0" fontId="1" numFmtId="0" xfId="0" applyAlignment="1" applyBorder="1" applyFont="1">
      <alignment readingOrder="0"/>
    </xf>
    <xf borderId="38" fillId="0" fontId="1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165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2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9" xfId="0" applyAlignment="1" applyFont="1" applyNumberFormat="1">
      <alignment horizontal="right" readingOrder="0" vertical="bottom"/>
    </xf>
    <xf borderId="0" fillId="3" fontId="3" numFmtId="0" xfId="0" applyAlignment="1" applyFont="1">
      <alignment horizontal="left" readingOrder="0" vertical="bottom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3" fillId="3" fontId="1" numFmtId="0" xfId="0" applyBorder="1" applyFont="1"/>
    <xf borderId="3" fillId="3" fontId="7" numFmtId="9" xfId="0" applyBorder="1" applyFont="1" applyNumberFormat="1"/>
    <xf borderId="3" fillId="3" fontId="7" numFmtId="0" xfId="0" applyBorder="1" applyFont="1"/>
    <xf borderId="0" fillId="0" fontId="4" numFmtId="164" xfId="0" applyAlignment="1" applyFont="1" applyNumberFormat="1">
      <alignment readingOrder="0"/>
    </xf>
    <xf borderId="3" fillId="3" fontId="7" numFmtId="1" xfId="0" applyBorder="1" applyFont="1" applyNumberFormat="1"/>
    <xf borderId="26" fillId="3" fontId="1" numFmtId="0" xfId="0" applyAlignment="1" applyBorder="1" applyFont="1">
      <alignment horizontal="right" vertical="bottom"/>
    </xf>
    <xf borderId="26" fillId="3" fontId="1" numFmtId="9" xfId="0" applyAlignment="1" applyBorder="1" applyFont="1" applyNumberFormat="1">
      <alignment horizontal="right" vertical="bottom"/>
    </xf>
    <xf borderId="26" fillId="3" fontId="7" numFmtId="9" xfId="0" applyAlignment="1" applyBorder="1" applyFont="1" applyNumberFormat="1">
      <alignment horizontal="right" vertical="bottom"/>
    </xf>
    <xf borderId="26" fillId="3" fontId="7" numFmtId="0" xfId="0" applyAlignment="1" applyBorder="1" applyFont="1">
      <alignment horizontal="right" vertical="bottom"/>
    </xf>
    <xf borderId="26" fillId="3" fontId="7" numFmtId="1" xfId="0" applyAlignment="1" applyBorder="1" applyFont="1" applyNumberFormat="1">
      <alignment horizontal="right" vertical="bottom"/>
    </xf>
    <xf borderId="32" fillId="0" fontId="1" numFmtId="1" xfId="0" applyAlignment="1" applyBorder="1" applyFont="1" applyNumberFormat="1">
      <alignment readingOrder="0"/>
    </xf>
    <xf borderId="35" fillId="0" fontId="1" numFmtId="1" xfId="0" applyAlignment="1" applyBorder="1" applyFont="1" applyNumberFormat="1">
      <alignment readingOrder="0"/>
    </xf>
    <xf borderId="0" fillId="0" fontId="1" numFmtId="0" xfId="0" applyFont="1"/>
    <xf borderId="0" fillId="0" fontId="1" numFmtId="167" xfId="0" applyFont="1" applyNumberFormat="1"/>
    <xf borderId="3" fillId="3" fontId="1" numFmtId="1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right" readingOrder="0" vertical="bottom"/>
    </xf>
    <xf borderId="3" fillId="3" fontId="1" numFmtId="1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</row>
    <row r="2">
      <c r="A2" s="1"/>
      <c r="B2" s="4" t="s">
        <v>0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/>
      <c r="T3" s="11" t="s">
        <v>8</v>
      </c>
      <c r="U3" s="11"/>
      <c r="V3" s="11"/>
      <c r="W3" s="11"/>
      <c r="X3" s="11"/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/>
      <c r="T4" s="11"/>
      <c r="U4" s="11"/>
      <c r="V4" s="11"/>
      <c r="W4" s="11"/>
      <c r="X4" s="11"/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93.0</v>
      </c>
      <c r="Q5" s="23"/>
      <c r="S5" s="11"/>
      <c r="T5" s="11"/>
      <c r="U5" s="11"/>
      <c r="V5" s="11"/>
      <c r="W5" s="11"/>
      <c r="X5" s="11"/>
    </row>
    <row r="6">
      <c r="A6" s="1"/>
      <c r="B6" s="24" t="s">
        <v>25</v>
      </c>
      <c r="C6" s="25">
        <f>average(Giuliano!C6,Kaplan!C14,Russell!C6,Garza!C6,Carnegie!C6,Alonso!C6,'L. Charles'!C5,Collins!C6,Taylor!C6,Flematti!C6,Steigerwald!C6,Hollerbach!C6,Ross!C6,Diaz!C6,Guy!C6,Apostle!C6,Binnie!C6)</f>
        <v>99.25</v>
      </c>
      <c r="D6" s="25">
        <f>average(Giuliano!D6,Kaplan!D14,Russell!D6,Garza!D6,Carnegie!D6,Alonso!D6,'L. Charles'!D5,Collins!D6,Taylor!D6,Flematti!D6,Steigerwald!D6,Hollerbach!D6,Ross!D6,Diaz!D6,Guy!D6,Apostle!D6,Binnie!D6)</f>
        <v>73.63090278</v>
      </c>
      <c r="E6" s="26">
        <f>average(Giuliano!E6,Kaplan!E14,Russell!E6,Garza!E6,Carnegie!E6,Alonso!E6,'L. Charles'!E5,Collins!E6,Taylor!E6,Flematti!E6,Steigerwald!E6,Hollerbach!E6,Ross!E6,Diaz!E6,Guy!E6,Apostle!E6,Binnie!E6)</f>
        <v>0.2805555556</v>
      </c>
      <c r="F6" s="26">
        <f>average(Giuliano!F6,Kaplan!F14,Russell!F6,Garza!F6,Carnegie!F6,Alonso!F6,'L. Charles'!F5,Collins!F6,Taylor!F6,Flematti!F6,Steigerwald!F6,Hollerbach!F6,Ross!F6,Diaz!F6,Guy!F6,Apostle!F6,Binnie!F6)</f>
        <v>0.1111111111</v>
      </c>
      <c r="G6" s="26">
        <f>average(Giuliano!G6,Kaplan!G14,Russell!G6,Garza!G6,Carnegie!G6,Alonso!G6,'L. Charles'!G5,Collins!G6,Taylor!G6,Flematti!G6,Steigerwald!G6,Hollerbach!G6,Ross!G6,Diaz!G6,Guy!G6,Apostle!G6,Binnie!G6)</f>
        <v>0.3166666667</v>
      </c>
      <c r="H6" s="25" t="str">
        <f t="shared" ref="H6:M6" si="1">average(S:S)</f>
        <v>#DIV/0!</v>
      </c>
      <c r="I6" s="25" t="str">
        <f t="shared" si="1"/>
        <v>#DIV/0!</v>
      </c>
      <c r="J6" s="25" t="str">
        <f t="shared" si="1"/>
        <v>#DIV/0!</v>
      </c>
      <c r="K6" s="25" t="str">
        <f t="shared" si="1"/>
        <v>#DIV/0!</v>
      </c>
      <c r="L6" s="25" t="str">
        <f t="shared" si="1"/>
        <v>#DIV/0!</v>
      </c>
      <c r="M6" s="27" t="str">
        <f t="shared" si="1"/>
        <v>#DIV/0!</v>
      </c>
      <c r="O6" s="28" t="s">
        <v>26</v>
      </c>
      <c r="P6" s="22"/>
      <c r="Q6" s="23"/>
      <c r="S6" s="11"/>
      <c r="T6" s="11"/>
      <c r="U6" s="29"/>
      <c r="V6" s="29"/>
      <c r="W6" s="11"/>
      <c r="X6" s="11"/>
    </row>
    <row r="7">
      <c r="A7" s="1"/>
      <c r="B7" s="24" t="s">
        <v>27</v>
      </c>
      <c r="C7" s="25">
        <f>average(Giuliano!C7,Kaplan!C15,Russell!C7,Garza!C7,Carnegie!C7,Alonso!C7,'L. Charles'!C6,Collins!C7,Taylor!C7,Flematti!C7,Steigerwald!C7,Hollerbach!C7,Ross!C7,Diaz!C7,Guy!C7,Apostle!C7,Binnie!C7)</f>
        <v>98.47058824</v>
      </c>
      <c r="D7" s="25">
        <f>average(Giuliano!D7,Kaplan!D15,Russell!D7,Garza!D7,Carnegie!D7,Alonso!D7,'L. Charles'!D6,Collins!D7,Taylor!D7,Flematti!D7,Steigerwald!D7,Hollerbach!D7,Ross!D7,Diaz!D7,Guy!D7,Apostle!D7,Binnie!D7)</f>
        <v>75.07052491</v>
      </c>
      <c r="E7" s="26">
        <f>average(Giuliano!E7,Kaplan!E15,Russell!E7,Garza!E7,Carnegie!E7,Alonso!E7,'L. Charles'!E6,Collins!E7,Taylor!E7,Flematti!E7,Steigerwald!E7,Hollerbach!E7,Ross!E7,Diaz!E7,Guy!E7,Apostle!E7,Binnie!E7)</f>
        <v>0.3184407579</v>
      </c>
      <c r="F7" s="26">
        <f>average(Giuliano!F7,Kaplan!F15,Russell!F7,Garza!F7,Carnegie!F7,Alonso!F7,'L. Charles'!F6,Collins!F7,Taylor!F7,Flematti!F7,Steigerwald!F7,Hollerbach!F7,Ross!F7,Diaz!F7,Guy!F7,Apostle!F7,Binnie!F7)</f>
        <v>0.1248186255</v>
      </c>
      <c r="G7" s="26">
        <f>average(Giuliano!G7,Kaplan!G15,Russell!G7,Garza!G7,Carnegie!G7,Alonso!G7,'L. Charles'!G6,Collins!G7,Taylor!G7,Flematti!G7,Steigerwald!G7,Hollerbach!G7,Ross!G7,Diaz!G7,Guy!G7,Apostle!G7,Binnie!G7)</f>
        <v>0.3636897724</v>
      </c>
      <c r="H7" s="30"/>
      <c r="I7" s="31"/>
      <c r="J7" s="31"/>
      <c r="K7" s="31"/>
      <c r="L7" s="31"/>
      <c r="M7" s="32"/>
      <c r="O7" s="33" t="s">
        <v>28</v>
      </c>
      <c r="P7" s="34"/>
      <c r="Q7" s="35"/>
      <c r="S7" s="11"/>
      <c r="T7" s="11"/>
      <c r="U7" s="29"/>
      <c r="V7" s="29"/>
      <c r="W7" s="11"/>
      <c r="X7" s="11"/>
    </row>
    <row r="8">
      <c r="A8" s="1"/>
      <c r="B8" s="24" t="s">
        <v>29</v>
      </c>
      <c r="C8" s="25">
        <f>average(Giuliano!C8,Kaplan!C16,Russell!C8,Garza!C8,Carnegie!C8,Alonso!C8,'L. Charles'!C7,Collins!C8,Taylor!C8,Flematti!C8,Steigerwald!C8,Hollerbach!C8,Ross!C8,Diaz!C8,Guy!C8,Apostle!C8,Binnie!C8)</f>
        <v>96.52941176</v>
      </c>
      <c r="D8" s="25">
        <f>average(Giuliano!D8,Kaplan!D16,Russell!D8,Garza!D8,Carnegie!D8,Alonso!D8,'L. Charles'!D7,Collins!D8,Taylor!D8,Flematti!D8,Steigerwald!D8,Hollerbach!D8,Ross!D8,Diaz!D8,Guy!D8,Apostle!D8,Binnie!D8)</f>
        <v>73.01802182</v>
      </c>
      <c r="E8" s="26">
        <f>average(Giuliano!E8,Kaplan!E16,Russell!E8,Garza!E8,Carnegie!E8,Alonso!E8,'L. Charles'!E7,Collins!E8,Taylor!E8,Flematti!E8,Steigerwald!E8,Hollerbach!E8,Ross!E8,Diaz!E8,Guy!E8,Apostle!E8,Binnie!E8)</f>
        <v>0.2502762515</v>
      </c>
      <c r="F8" s="26">
        <f>average(Giuliano!F8,Kaplan!F16,Russell!F8,Garza!F8,Carnegie!F8,Alonso!F8,'L. Charles'!F7,Collins!F8,Taylor!F8,Flematti!F8,Steigerwald!F8,Hollerbach!F8,Ross!F8,Diaz!F8,Guy!F8,Apostle!F8,Binnie!F8)</f>
        <v>0.08583921052</v>
      </c>
      <c r="G8" s="26">
        <f>average(Giuliano!G8,Kaplan!G16,Russell!G8,Garza!G8,Carnegie!G8,Alonso!G8,'L. Charles'!G7,Collins!G8,Taylor!G8,Flematti!G8,Steigerwald!G8,Hollerbach!G8,Ross!G8,Diaz!G8,Guy!G8,Apostle!G8,Binnie!G8)</f>
        <v>0.2862080218</v>
      </c>
      <c r="H8" s="36"/>
      <c r="M8" s="37"/>
      <c r="S8" s="11"/>
      <c r="T8" s="11"/>
      <c r="U8" s="29"/>
      <c r="V8" s="29"/>
      <c r="W8" s="11"/>
      <c r="X8" s="11"/>
    </row>
    <row r="9">
      <c r="A9" s="1"/>
      <c r="B9" s="24" t="s">
        <v>30</v>
      </c>
      <c r="C9" s="25">
        <f>average(Giuliano!C9,Kaplan!C17,Russell!C9,Garza!C9,Carnegie!C9,Alonso!C9,'L. Charles'!C8,Collins!C9,Taylor!C9,Flematti!C9,Steigerwald!C9,Hollerbach!C9,Ross!C9,Diaz!C9,Guy!C9,Apostle!C9,Binnie!C9)</f>
        <v>94.11764706</v>
      </c>
      <c r="D9" s="25">
        <f>average(Giuliano!D9,Kaplan!D17,Russell!D9,Garza!D9,Carnegie!D9,Alonso!D9,'L. Charles'!D8,Collins!D9,Taylor!D9,Flematti!D9,Steigerwald!D9,Hollerbach!D9,Ross!D9,Diaz!D9,Guy!D9,Apostle!D9,Binnie!D9)</f>
        <v>76.6900682</v>
      </c>
      <c r="E9" s="26">
        <f>average(Giuliano!E9,Kaplan!E17,Russell!E9,Garza!E9,Carnegie!E9,Alonso!E9,'L. Charles'!E8,Collins!E9,Taylor!E9,Flematti!E9,Steigerwald!E9,Hollerbach!E9,Ross!E9,Diaz!E9,Guy!E9,Apostle!E9,Binnie!E9)</f>
        <v>0.2528437462</v>
      </c>
      <c r="F9" s="26">
        <f>average(Giuliano!F9,Kaplan!F17,Russell!F9,Garza!F9,Carnegie!F9,Alonso!F9,'L. Charles'!F8,Collins!F9,Taylor!F9,Flematti!F9,Steigerwald!F9,Hollerbach!F9,Ross!F9,Diaz!F9,Guy!F9,Apostle!F9,Binnie!F9)</f>
        <v>0.07762757277</v>
      </c>
      <c r="G9" s="26">
        <f>average(Giuliano!G9,Kaplan!G17,Russell!G9,Garza!G9,Carnegie!G9,Alonso!G9,'L. Charles'!G8,Collins!G9,Taylor!G9,Flematti!G9,Steigerwald!G9,Hollerbach!G9,Ross!G9,Diaz!G9,Guy!G9,Apostle!G9,Binnie!G9)</f>
        <v>0.420630861</v>
      </c>
      <c r="H9" s="36"/>
      <c r="M9" s="37"/>
      <c r="S9" s="11"/>
      <c r="T9" s="11"/>
      <c r="U9" s="29"/>
      <c r="V9" s="29"/>
      <c r="W9" s="11"/>
      <c r="X9" s="11"/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/>
      <c r="T10" s="11"/>
      <c r="U10" s="29"/>
      <c r="V10" s="29"/>
      <c r="W10" s="11"/>
      <c r="X10" s="11"/>
    </row>
    <row r="11">
      <c r="A11" s="1"/>
      <c r="B11" s="1"/>
      <c r="S11" s="11"/>
      <c r="T11" s="11"/>
      <c r="U11" s="11"/>
      <c r="V11" s="11"/>
      <c r="W11" s="11"/>
      <c r="X11" s="11"/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/>
      <c r="T12" s="11"/>
      <c r="U12" s="11"/>
      <c r="V12" s="11"/>
      <c r="W12" s="11"/>
      <c r="X12" s="11"/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/>
      <c r="T13" s="11"/>
      <c r="U13" s="11"/>
      <c r="V13" s="11"/>
      <c r="W13" s="11"/>
      <c r="X13" s="11"/>
    </row>
    <row r="14">
      <c r="A14" s="1"/>
      <c r="B14" s="54" t="s">
        <v>25</v>
      </c>
      <c r="C14" s="25">
        <f>average(Giuliano!C14,Kaplan!C22,Russell!C14,Garza!C14,Carnegie!C14,Alonso!C14,'L. Charles'!C13,Collins!C14,Taylor!C14,Flematti!C14,Steigerwald!C14,Hollerbach!C14,Ross!C14,Diaz!C14,Guy!C14,Apostle!C14,Binnie!C14)</f>
        <v>96.73333333</v>
      </c>
      <c r="D14" s="25">
        <f>average(Giuliano!D14,Kaplan!D22,Russell!D14,Garza!D14,Carnegie!D14,Alonso!D14,'L. Charles'!D13,Collins!D14,Taylor!D14,Flematti!D14,Steigerwald!D14,Hollerbach!D14,Ross!D14,Diaz!D14,Guy!D14,Apostle!D14,Binnie!D14)</f>
        <v>73.66666667</v>
      </c>
      <c r="E14" s="26">
        <f>average(Giuliano!E14,Kaplan!E22,Russell!E14,Garza!E14,Carnegie!E14,Alonso!E14,'L. Charles'!E13,Collins!E14,Taylor!E14,Flematti!E14,Steigerwald!E14,Hollerbach!E14,Ross!E14,Diaz!E14,Guy!E14,Apostle!E14,Binnie!E14)</f>
        <v>0.2893333333</v>
      </c>
      <c r="F14" s="26">
        <f>average(Giuliano!F14,Kaplan!F22,Russell!F14,Garza!F14,Carnegie!F14,Alonso!F14,'L. Charles'!F13,Collins!F14,Taylor!F14,Flematti!F14,Steigerwald!F14,Hollerbach!F14,Ross!F14,Diaz!F14,Guy!F14,Apostle!F14,Binnie!F14)</f>
        <v>0.1073333333</v>
      </c>
      <c r="G14" s="26">
        <f>average(Giuliano!G14,Kaplan!G22,Russell!G14,Garza!G14,Carnegie!G14,Alonso!G14,'L. Charles'!G13,Collins!G14,Taylor!G14,Flematti!G14,Steigerwald!G14,Hollerbach!G14,Ross!G14,Diaz!G14,Guy!G14,Apostle!G14,Binnie!G14)</f>
        <v>0.308</v>
      </c>
      <c r="H14" s="55">
        <v>10.0</v>
      </c>
      <c r="I14" s="55">
        <v>98.0</v>
      </c>
      <c r="J14" s="55">
        <v>79.0</v>
      </c>
      <c r="K14" s="55">
        <v>53.0</v>
      </c>
      <c r="L14" s="55">
        <v>18.0</v>
      </c>
      <c r="M14" s="56">
        <v>77.0</v>
      </c>
      <c r="S14" s="11"/>
      <c r="T14" s="11"/>
      <c r="U14" s="11"/>
      <c r="V14" s="11"/>
      <c r="W14" s="11"/>
      <c r="X14" s="11"/>
    </row>
    <row r="15">
      <c r="A15" s="1"/>
      <c r="B15" s="54" t="s">
        <v>27</v>
      </c>
      <c r="C15" s="25">
        <f>average(Giuliano!C15,Kaplan!C23,Russell!C15,Garza!C15,Carnegie!C15,Alonso!C15,'L. Charles'!C14,Collins!C15,Taylor!C15,Flematti!C15,Steigerwald!C15,Hollerbach!C15,Ross!C15,Diaz!C15,Guy!C15,Apostle!C15,Binnie!C15)</f>
        <v>95.9375</v>
      </c>
      <c r="D15" s="25">
        <f>average(Giuliano!D15,Kaplan!D23,Russell!D15,Garza!D15,Carnegie!D15,Alonso!D15,'L. Charles'!D14,Collins!D15,Taylor!D15,Flematti!D15,Steigerwald!D15,Hollerbach!D15,Ross!D15,Diaz!D15,Guy!D15,Apostle!D15,Binnie!D15)</f>
        <v>76.9375</v>
      </c>
      <c r="E15" s="26">
        <f>average(Giuliano!E15,Kaplan!E23,Russell!E15,Garza!E15,Carnegie!E15,Alonso!E15,'L. Charles'!E14,Collins!E15,Taylor!E15,Flematti!E15,Steigerwald!E15,Hollerbach!E15,Ross!E15,Diaz!E15,Guy!E15,Apostle!E15,Binnie!E15)</f>
        <v>0.269375</v>
      </c>
      <c r="F15" s="26">
        <f>average(Giuliano!F15,Kaplan!F23,Russell!F15,Garza!F15,Carnegie!F15,Alonso!F15,'L. Charles'!F14,Collins!F15,Taylor!F15,Flematti!F15,Steigerwald!F15,Hollerbach!F15,Ross!F15,Diaz!F15,Guy!F15,Apostle!F15,Binnie!F15)</f>
        <v>0.09625</v>
      </c>
      <c r="G15" s="26">
        <f>average(Giuliano!G15,Kaplan!G23,Russell!G15,Garza!G15,Carnegie!G15,Alonso!G15,'L. Charles'!G14,Collins!G15,Taylor!G15,Flematti!G15,Steigerwald!G15,Hollerbach!G15,Ross!G15,Diaz!G15,Guy!G15,Apostle!G15,Binnie!G15)</f>
        <v>0.339375</v>
      </c>
      <c r="H15" s="57" t="s">
        <v>32</v>
      </c>
      <c r="I15" s="31"/>
      <c r="J15" s="31"/>
      <c r="K15" s="31"/>
      <c r="L15" s="31"/>
      <c r="M15" s="32"/>
      <c r="S15" s="11"/>
      <c r="T15" s="11"/>
      <c r="U15" s="11"/>
      <c r="V15" s="11"/>
      <c r="W15" s="11"/>
      <c r="X15" s="11"/>
    </row>
    <row r="16">
      <c r="A16" s="1"/>
      <c r="B16" s="54" t="s">
        <v>29</v>
      </c>
      <c r="C16" s="25">
        <f>average(Giuliano!C16,Kaplan!C24,Russell!C16,Garza!C16,Carnegie!C16,Alonso!C16,'L. Charles'!C15,Collins!C16,Taylor!C16,Flematti!C16,Steigerwald!C16,Hollerbach!C16,Ross!C16,Diaz!C16,Guy!C16,Apostle!C16,Binnie!C16)</f>
        <v>94.5625</v>
      </c>
      <c r="D16" s="25">
        <f>average(Giuliano!D16,Kaplan!D24,Russell!D16,Garza!D16,Carnegie!D16,Alonso!D16,'L. Charles'!D15,Collins!D16,Taylor!D16,Flematti!D16,Steigerwald!D16,Hollerbach!D16,Ross!D16,Diaz!D16,Guy!D16,Apostle!D16,Binnie!D16)</f>
        <v>71.4375</v>
      </c>
      <c r="E16" s="26">
        <f>average(Giuliano!E16,Kaplan!E24,Russell!E16,Garza!E16,Carnegie!E16,Alonso!E16,'L. Charles'!E15,Collins!E16,Taylor!E16,Flematti!E16,Steigerwald!E16,Hollerbach!E16,Ross!E16,Diaz!E16,Guy!E16,Apostle!E16,Binnie!E16)</f>
        <v>0.1775</v>
      </c>
      <c r="F16" s="26">
        <f>average(Giuliano!F16,Kaplan!F24,Russell!F16,Garza!F16,Carnegie!F16,Alonso!F16,'L. Charles'!F15,Collins!F16,Taylor!F16,Flematti!F16,Steigerwald!F16,Hollerbach!F16,Ross!F16,Diaz!F16,Guy!F16,Apostle!F16,Binnie!F16)</f>
        <v>0.0775</v>
      </c>
      <c r="G16" s="26">
        <f>average(Giuliano!G16,Kaplan!G24,Russell!G16,Garza!G16,Carnegie!G16,Alonso!G16,'L. Charles'!G15,Collins!G16,Taylor!G16,Flematti!G16,Steigerwald!G16,Hollerbach!G16,Ross!G16,Diaz!G16,Guy!G16,Apostle!G16,Binnie!G16)</f>
        <v>0.286875</v>
      </c>
      <c r="H16" s="36"/>
      <c r="M16" s="37"/>
      <c r="S16" s="11"/>
      <c r="T16" s="11"/>
      <c r="U16" s="11"/>
      <c r="V16" s="11"/>
      <c r="W16" s="11"/>
      <c r="X16" s="11"/>
    </row>
    <row r="17">
      <c r="A17" s="1"/>
      <c r="B17" s="54" t="s">
        <v>30</v>
      </c>
      <c r="C17" s="25">
        <f>average(Giuliano!C17,Kaplan!C25,Russell!C17,Garza!C17,Carnegie!C17,Alonso!C17,'L. Charles'!C16,Collins!C17,Taylor!C17,Flematti!C17,Steigerwald!C17,Hollerbach!C17,Ross!C17,Diaz!C17,Guy!C17,Apostle!C17,Binnie!C17)</f>
        <v>92.6875</v>
      </c>
      <c r="D17" s="25">
        <f>average(Giuliano!D17,Kaplan!D25,Russell!D17,Garza!D17,Carnegie!D17,Alonso!D17,'L. Charles'!D16,Collins!D17,Taylor!D17,Flematti!D17,Steigerwald!D17,Hollerbach!D17,Ross!D17,Diaz!D17,Guy!D17,Apostle!D17,Binnie!D17)</f>
        <v>74.9375</v>
      </c>
      <c r="E17" s="26">
        <f>average(Giuliano!E17,Kaplan!E25,Russell!E17,Garza!E17,Carnegie!E17,Alonso!E17,'L. Charles'!E16,Collins!E17,Taylor!E17,Flematti!E17,Steigerwald!E17,Hollerbach!E17,Ross!E17,Diaz!E17,Guy!E17,Apostle!E17,Binnie!E17)</f>
        <v>0.211875</v>
      </c>
      <c r="F17" s="26">
        <f>average(Giuliano!F17,Kaplan!F25,Russell!F17,Garza!F17,Carnegie!F17,Alonso!F17,'L. Charles'!F16,Collins!F17,Taylor!F17,Flematti!F17,Steigerwald!F17,Hollerbach!F17,Ross!F17,Diaz!F17,Guy!F17,Apostle!F17,Binnie!F17)</f>
        <v>0.041875</v>
      </c>
      <c r="G17" s="26">
        <f>average(Giuliano!G17,Kaplan!G25,Russell!G17,Garza!G17,Carnegie!G17,Alonso!G17,'L. Charles'!G16,Collins!G17,Taylor!G17,Flematti!G17,Steigerwald!G17,Hollerbach!G17,Ross!G17,Diaz!G17,Guy!G17,Apostle!G17,Binnie!G17)</f>
        <v>0.380625</v>
      </c>
      <c r="H17" s="36"/>
      <c r="M17" s="37"/>
      <c r="S17" s="11"/>
      <c r="T17" s="11"/>
      <c r="U17" s="11"/>
      <c r="V17" s="11"/>
      <c r="W17" s="11"/>
      <c r="X17" s="11"/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/>
      <c r="T18" s="11"/>
      <c r="U18" s="11"/>
      <c r="V18" s="11"/>
      <c r="W18" s="11"/>
      <c r="X18" s="1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/>
      <c r="T19" s="11"/>
      <c r="U19" s="11"/>
      <c r="V19" s="11"/>
      <c r="W19" s="11"/>
      <c r="X19" s="11"/>
    </row>
    <row r="20">
      <c r="A20" s="1"/>
      <c r="B20" s="62" t="s">
        <v>33</v>
      </c>
      <c r="C20" s="63">
        <f>C6-C14</f>
        <v>2.516666667</v>
      </c>
      <c r="D20" s="64"/>
      <c r="E20" s="64" t="s">
        <v>2</v>
      </c>
      <c r="F20" s="65" t="str">
        <f>H6-H14</f>
        <v>#DIV/0!</v>
      </c>
      <c r="G20" s="1"/>
      <c r="H20" s="1"/>
      <c r="I20" s="1"/>
      <c r="J20" s="1"/>
      <c r="K20" s="1"/>
      <c r="L20" s="1"/>
      <c r="M20" s="1"/>
      <c r="S20" s="11"/>
      <c r="T20" s="11"/>
      <c r="U20" s="11"/>
      <c r="V20" s="11"/>
      <c r="W20" s="11"/>
      <c r="X20" s="11"/>
    </row>
    <row r="21">
      <c r="A21" s="1"/>
      <c r="B21" s="66" t="s">
        <v>34</v>
      </c>
      <c r="C21" s="67">
        <f>D6-D14</f>
        <v>-0.03576388889</v>
      </c>
      <c r="D21" s="68"/>
      <c r="E21" s="68" t="s">
        <v>22</v>
      </c>
      <c r="F21" s="69" t="str">
        <f>K6-K14</f>
        <v>#DIV/0!</v>
      </c>
      <c r="G21" s="1"/>
      <c r="H21" s="1"/>
      <c r="I21" s="1"/>
      <c r="J21" s="1"/>
      <c r="K21" s="1"/>
      <c r="L21" s="1"/>
      <c r="M21" s="1"/>
      <c r="S21" s="11"/>
      <c r="T21" s="11"/>
      <c r="U21" s="11"/>
      <c r="V21" s="11"/>
      <c r="W21" s="11"/>
      <c r="X21" s="11"/>
    </row>
    <row r="22">
      <c r="A22" s="1"/>
      <c r="B22" s="66" t="s">
        <v>35</v>
      </c>
      <c r="C22" s="70">
        <f>F6-F14</f>
        <v>0.003777777778</v>
      </c>
      <c r="D22" s="68"/>
      <c r="E22" s="68" t="s">
        <v>6</v>
      </c>
      <c r="F22" s="69" t="str">
        <f>L6-L14</f>
        <v>#DIV/0!</v>
      </c>
      <c r="G22" s="1"/>
      <c r="H22" s="1"/>
      <c r="I22" s="1"/>
      <c r="J22" s="1"/>
      <c r="K22" s="1"/>
      <c r="L22" s="1"/>
      <c r="M22" s="1"/>
      <c r="S22" s="11"/>
      <c r="T22" s="11"/>
      <c r="U22" s="11"/>
      <c r="V22" s="11"/>
      <c r="W22" s="11"/>
      <c r="X22" s="11"/>
    </row>
    <row r="23">
      <c r="A23" s="1"/>
      <c r="B23" s="66" t="s">
        <v>36</v>
      </c>
      <c r="C23" s="71">
        <f>F6-F14</f>
        <v>0.003777777778</v>
      </c>
      <c r="D23" s="68"/>
      <c r="E23" s="68" t="s">
        <v>23</v>
      </c>
      <c r="F23" s="69" t="str">
        <f>M6-M14</f>
        <v>#DIV/0!</v>
      </c>
      <c r="G23" s="1"/>
      <c r="H23" s="1"/>
      <c r="I23" s="1"/>
      <c r="J23" s="1"/>
      <c r="K23" s="1"/>
      <c r="L23" s="1"/>
      <c r="M23" s="1"/>
      <c r="S23" s="11"/>
      <c r="T23" s="11"/>
      <c r="U23" s="11"/>
      <c r="V23" s="11"/>
      <c r="W23" s="11"/>
      <c r="X23" s="11"/>
    </row>
    <row r="24">
      <c r="A24" s="1"/>
      <c r="B24" s="72" t="s">
        <v>37</v>
      </c>
      <c r="C24" s="73">
        <f>G6-G14</f>
        <v>0.008666666667</v>
      </c>
      <c r="D24" s="74"/>
      <c r="E24" s="74"/>
      <c r="F24" s="75"/>
      <c r="S24" s="11"/>
      <c r="T24" s="11"/>
      <c r="U24" s="11"/>
      <c r="V24" s="11"/>
      <c r="W24" s="11"/>
      <c r="X24" s="11"/>
    </row>
    <row r="25">
      <c r="A25" s="76"/>
      <c r="B25" s="1" t="s">
        <v>38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 t="str">
        <f t="shared" ref="C27:C71" si="2">$B$2</f>
        <v>Team</v>
      </c>
      <c r="D27" s="79"/>
      <c r="E27" s="76" t="s">
        <v>27</v>
      </c>
      <c r="F27" s="80">
        <v>50.0</v>
      </c>
      <c r="G27" s="80" t="s">
        <v>45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si="2"/>
        <v>Team</v>
      </c>
      <c r="D28" s="79"/>
      <c r="E28" s="76" t="s">
        <v>27</v>
      </c>
      <c r="F28" s="80">
        <v>50.0</v>
      </c>
      <c r="G28" s="80" t="s">
        <v>46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2"/>
        <v>Team</v>
      </c>
      <c r="D29" s="79"/>
      <c r="E29" s="76" t="s">
        <v>27</v>
      </c>
      <c r="F29" s="80">
        <v>50.0</v>
      </c>
      <c r="G29" s="80" t="s">
        <v>46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2"/>
        <v>Team</v>
      </c>
      <c r="D30" s="79"/>
      <c r="E30" s="76" t="s">
        <v>27</v>
      </c>
      <c r="F30" s="80">
        <v>50.0</v>
      </c>
      <c r="G30" s="80" t="s">
        <v>47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2"/>
        <v>Team</v>
      </c>
      <c r="D31" s="79"/>
      <c r="E31" s="76" t="s">
        <v>27</v>
      </c>
      <c r="F31" s="80">
        <v>50.0</v>
      </c>
      <c r="G31" s="80" t="s">
        <v>46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2"/>
        <v>Team</v>
      </c>
      <c r="D32" s="79"/>
      <c r="E32" s="76" t="s">
        <v>27</v>
      </c>
      <c r="F32" s="80">
        <v>99.0</v>
      </c>
      <c r="G32" s="80" t="s">
        <v>47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2"/>
        <v>Team</v>
      </c>
      <c r="D33" s="79"/>
      <c r="E33" s="76" t="s">
        <v>27</v>
      </c>
      <c r="F33" s="80">
        <v>50.0</v>
      </c>
      <c r="G33" s="80" t="s">
        <v>46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2"/>
        <v>Team</v>
      </c>
      <c r="D34" s="79"/>
      <c r="E34" s="76" t="s">
        <v>27</v>
      </c>
      <c r="F34" s="80">
        <v>57.0</v>
      </c>
      <c r="G34" s="80" t="s">
        <v>47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2"/>
        <v>Team</v>
      </c>
      <c r="D35" s="79"/>
      <c r="E35" s="76" t="s">
        <v>27</v>
      </c>
      <c r="F35" s="80">
        <v>50.0</v>
      </c>
      <c r="G35" s="80" t="s">
        <v>45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2"/>
        <v>Team</v>
      </c>
      <c r="D36" s="79"/>
      <c r="E36" s="76" t="s">
        <v>27</v>
      </c>
      <c r="F36" s="80">
        <v>50.0</v>
      </c>
      <c r="G36" s="80" t="s">
        <v>46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2"/>
        <v>Team</v>
      </c>
      <c r="D37" s="79"/>
      <c r="E37" s="76" t="s">
        <v>27</v>
      </c>
      <c r="F37" s="80">
        <v>93.0</v>
      </c>
      <c r="G37" s="80" t="s">
        <v>47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2"/>
        <v>Team</v>
      </c>
      <c r="D38" s="79"/>
      <c r="E38" s="76" t="s">
        <v>27</v>
      </c>
      <c r="F38" s="80">
        <v>50.0</v>
      </c>
      <c r="G38" s="80" t="s">
        <v>47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2"/>
        <v>Team</v>
      </c>
      <c r="D39" s="79"/>
      <c r="E39" s="76" t="s">
        <v>27</v>
      </c>
      <c r="F39" s="80">
        <v>107.0</v>
      </c>
      <c r="G39" s="80" t="s">
        <v>47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2"/>
        <v>Team</v>
      </c>
      <c r="D40" s="79"/>
      <c r="E40" s="76" t="s">
        <v>27</v>
      </c>
      <c r="F40" s="80">
        <v>85.0</v>
      </c>
      <c r="G40" s="80" t="s">
        <v>48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2"/>
        <v>Team</v>
      </c>
      <c r="D41" s="79"/>
      <c r="E41" s="76" t="s">
        <v>27</v>
      </c>
      <c r="F41" s="80">
        <v>50.0</v>
      </c>
      <c r="G41" s="80" t="s">
        <v>46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2"/>
        <v>Team</v>
      </c>
      <c r="D42" s="79"/>
      <c r="E42" s="76" t="s">
        <v>29</v>
      </c>
      <c r="F42" s="80">
        <v>50.0</v>
      </c>
      <c r="G42" s="80" t="s">
        <v>45</v>
      </c>
      <c r="I42" s="81" t="s">
        <v>49</v>
      </c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2"/>
        <v>Team</v>
      </c>
      <c r="D43" s="79"/>
      <c r="E43" s="76" t="s">
        <v>29</v>
      </c>
      <c r="F43" s="80">
        <v>50.0</v>
      </c>
      <c r="G43" s="80" t="s">
        <v>45</v>
      </c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2"/>
        <v>Team</v>
      </c>
      <c r="D44" s="79"/>
      <c r="E44" s="76" t="s">
        <v>29</v>
      </c>
      <c r="F44" s="80">
        <v>50.0</v>
      </c>
      <c r="G44" s="80" t="s">
        <v>46</v>
      </c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2"/>
        <v>Team</v>
      </c>
      <c r="D45" s="79"/>
      <c r="E45" s="76" t="s">
        <v>29</v>
      </c>
      <c r="F45" s="80">
        <v>101.0</v>
      </c>
      <c r="G45" s="80" t="s">
        <v>47</v>
      </c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2"/>
        <v>Team</v>
      </c>
      <c r="D46" s="79"/>
      <c r="E46" s="76" t="s">
        <v>29</v>
      </c>
      <c r="F46" s="80">
        <v>50.0</v>
      </c>
      <c r="G46" s="80" t="s">
        <v>46</v>
      </c>
      <c r="I46" s="81" t="s">
        <v>49</v>
      </c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2"/>
        <v>Team</v>
      </c>
      <c r="D47" s="79"/>
      <c r="E47" s="76" t="s">
        <v>29</v>
      </c>
      <c r="F47" s="80">
        <v>50.0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2"/>
        <v>Team</v>
      </c>
      <c r="D48" s="79"/>
      <c r="E48" s="76" t="s">
        <v>29</v>
      </c>
      <c r="F48" s="80">
        <v>50.0</v>
      </c>
      <c r="G48" s="80" t="s">
        <v>46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2"/>
        <v>Team</v>
      </c>
      <c r="D49" s="79"/>
      <c r="E49" s="76" t="s">
        <v>29</v>
      </c>
      <c r="F49" s="80">
        <v>98.0</v>
      </c>
      <c r="G49" s="80" t="s">
        <v>48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2"/>
        <v>Team</v>
      </c>
      <c r="D50" s="79"/>
      <c r="E50" s="76" t="s">
        <v>29</v>
      </c>
      <c r="F50" s="80">
        <v>87.0</v>
      </c>
      <c r="G50" s="80" t="s">
        <v>47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2"/>
        <v>Team</v>
      </c>
      <c r="D51" s="79"/>
      <c r="E51" s="76" t="s">
        <v>29</v>
      </c>
      <c r="F51" s="80">
        <v>50.0</v>
      </c>
      <c r="G51" s="80" t="s">
        <v>50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2"/>
        <v>Team</v>
      </c>
      <c r="D52" s="79"/>
      <c r="E52" s="76" t="s">
        <v>29</v>
      </c>
      <c r="F52" s="80">
        <v>50.0</v>
      </c>
      <c r="G52" s="80" t="s">
        <v>46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2"/>
        <v>Team</v>
      </c>
      <c r="D53" s="79"/>
      <c r="E53" s="76" t="s">
        <v>29</v>
      </c>
      <c r="F53" s="80">
        <v>93.0</v>
      </c>
      <c r="G53" s="80" t="s">
        <v>44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2"/>
        <v>Team</v>
      </c>
      <c r="D54" s="79"/>
      <c r="E54" s="76" t="s">
        <v>29</v>
      </c>
      <c r="F54" s="80">
        <v>50.0</v>
      </c>
      <c r="G54" s="80" t="s">
        <v>46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2"/>
        <v>Team</v>
      </c>
      <c r="D55" s="79"/>
      <c r="E55" s="76" t="s">
        <v>29</v>
      </c>
      <c r="F55" s="80">
        <v>50.0</v>
      </c>
      <c r="G55" s="80" t="s">
        <v>46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2"/>
        <v>Team</v>
      </c>
      <c r="D56" s="79"/>
      <c r="E56" s="76" t="s">
        <v>29</v>
      </c>
      <c r="F56" s="80">
        <v>50.0</v>
      </c>
      <c r="G56" s="80" t="s">
        <v>45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2"/>
        <v>Team</v>
      </c>
      <c r="D57" s="81" t="s">
        <v>51</v>
      </c>
      <c r="E57" s="83" t="s">
        <v>27</v>
      </c>
      <c r="F57" s="80">
        <v>50.0</v>
      </c>
      <c r="G57" s="80" t="s">
        <v>46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2"/>
        <v>Team</v>
      </c>
      <c r="D58" s="81" t="s">
        <v>51</v>
      </c>
      <c r="E58" s="83" t="s">
        <v>29</v>
      </c>
      <c r="F58" s="80">
        <v>50.0</v>
      </c>
      <c r="G58" s="80" t="s">
        <v>46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2"/>
        <v>Team</v>
      </c>
      <c r="D59" s="81" t="s">
        <v>51</v>
      </c>
      <c r="E59" s="83" t="s">
        <v>27</v>
      </c>
      <c r="F59" s="80">
        <v>95.0</v>
      </c>
      <c r="G59" s="80" t="s">
        <v>48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2"/>
        <v>Team</v>
      </c>
      <c r="D60" s="81" t="s">
        <v>51</v>
      </c>
      <c r="E60" s="83" t="s">
        <v>27</v>
      </c>
      <c r="F60" s="80">
        <v>80.0</v>
      </c>
      <c r="G60" s="80" t="s">
        <v>48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2"/>
        <v>Team</v>
      </c>
      <c r="D61" s="81" t="s">
        <v>51</v>
      </c>
      <c r="E61" s="83" t="s">
        <v>29</v>
      </c>
      <c r="F61" s="80">
        <v>98.0</v>
      </c>
      <c r="G61" s="80" t="s">
        <v>48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2"/>
        <v>Team</v>
      </c>
      <c r="D62" s="81" t="s">
        <v>51</v>
      </c>
      <c r="E62" s="83" t="s">
        <v>27</v>
      </c>
      <c r="F62" s="80">
        <v>70.0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2"/>
        <v>Team</v>
      </c>
      <c r="D63" s="81" t="s">
        <v>51</v>
      </c>
      <c r="E63" s="83" t="s">
        <v>27</v>
      </c>
      <c r="F63" s="80">
        <v>96.0</v>
      </c>
      <c r="G63" s="80" t="s">
        <v>48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2"/>
        <v>Team</v>
      </c>
      <c r="D64" s="81" t="s">
        <v>51</v>
      </c>
      <c r="E64" s="83" t="s">
        <v>27</v>
      </c>
      <c r="F64" s="80">
        <v>88.0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2"/>
        <v>Team</v>
      </c>
      <c r="D65" s="81" t="s">
        <v>51</v>
      </c>
      <c r="E65" s="83" t="s">
        <v>29</v>
      </c>
      <c r="F65" s="80">
        <v>96.0</v>
      </c>
      <c r="G65" s="80" t="s">
        <v>48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2"/>
        <v>Team</v>
      </c>
      <c r="D66" s="81" t="s">
        <v>51</v>
      </c>
      <c r="E66" s="83" t="s">
        <v>27</v>
      </c>
      <c r="F66" s="80">
        <v>93.0</v>
      </c>
      <c r="G66" s="80" t="s">
        <v>47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2"/>
        <v>Team</v>
      </c>
      <c r="D67" s="81" t="s">
        <v>51</v>
      </c>
      <c r="E67" s="83" t="s">
        <v>27</v>
      </c>
      <c r="F67" s="80">
        <v>93.0</v>
      </c>
      <c r="G67" s="80" t="s">
        <v>47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2"/>
        <v>Team</v>
      </c>
      <c r="D68" s="81" t="s">
        <v>51</v>
      </c>
      <c r="E68" s="83" t="s">
        <v>27</v>
      </c>
      <c r="F68" s="80">
        <v>94.0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2"/>
        <v>Team</v>
      </c>
      <c r="D69" s="81" t="s">
        <v>51</v>
      </c>
      <c r="E69" s="83" t="s">
        <v>29</v>
      </c>
      <c r="F69" s="80">
        <v>50.0</v>
      </c>
      <c r="G69" s="80" t="s">
        <v>46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2"/>
        <v>Team</v>
      </c>
      <c r="D70" s="81" t="s">
        <v>51</v>
      </c>
      <c r="E70" s="83" t="s">
        <v>29</v>
      </c>
      <c r="F70" s="80">
        <v>87.0</v>
      </c>
      <c r="G70" s="80" t="s">
        <v>50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2"/>
        <v>Team</v>
      </c>
      <c r="D71" s="81" t="s">
        <v>51</v>
      </c>
      <c r="E71" s="83" t="s">
        <v>27</v>
      </c>
      <c r="F71" s="80">
        <v>50.0</v>
      </c>
      <c r="G71" s="80" t="s">
        <v>46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 t="str">
        <f t="shared" ref="S1:X1" si="1">stdev(S3:S25)</f>
        <v>#DIV/0!</v>
      </c>
      <c r="T1" s="101" t="str">
        <f t="shared" si="1"/>
        <v>#DIV/0!</v>
      </c>
      <c r="U1" s="101" t="str">
        <f t="shared" si="1"/>
        <v>#DIV/0!</v>
      </c>
      <c r="V1" s="101" t="str">
        <f t="shared" si="1"/>
        <v>#DIV/0!</v>
      </c>
      <c r="W1" s="101" t="str">
        <f t="shared" si="1"/>
        <v>#DIV/0!</v>
      </c>
      <c r="X1" s="101" t="str">
        <f t="shared" si="1"/>
        <v>#DIV/0!</v>
      </c>
    </row>
    <row r="2">
      <c r="A2" s="1"/>
      <c r="B2" s="4" t="s">
        <v>112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/>
      <c r="T3" s="11" t="s">
        <v>113</v>
      </c>
      <c r="U3" s="11"/>
      <c r="V3" s="11"/>
      <c r="W3" s="11"/>
      <c r="X3" s="11"/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/>
      <c r="T4" s="11"/>
      <c r="U4" s="11"/>
      <c r="V4" s="11"/>
      <c r="W4" s="11"/>
      <c r="X4" s="11"/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82.0</v>
      </c>
      <c r="Q5" s="23"/>
      <c r="S5" s="11"/>
      <c r="T5" s="11"/>
      <c r="U5" s="11"/>
      <c r="V5" s="11"/>
      <c r="W5" s="11"/>
      <c r="X5" s="11"/>
    </row>
    <row r="6">
      <c r="A6" s="1"/>
      <c r="B6" s="24" t="s">
        <v>25</v>
      </c>
      <c r="C6" s="88">
        <f>max(F27:F71)</f>
        <v>96</v>
      </c>
      <c r="D6" s="25">
        <f>average(F27:F71)</f>
        <v>79.64444444</v>
      </c>
      <c r="E6" s="26">
        <f>countifs(F27:F71,"&gt;=90")/45</f>
        <v>0.3111111111</v>
      </c>
      <c r="F6" s="89">
        <f>countifs(F27:F71,"&gt;=95")/45</f>
        <v>0.04444444444</v>
      </c>
      <c r="G6" s="26">
        <f>COUNTIF(G27:G71,"=y")/45</f>
        <v>0.4222222222</v>
      </c>
      <c r="H6" s="25" t="str">
        <f t="shared" ref="H6:M6" si="2">average(S:S)</f>
        <v>#DIV/0!</v>
      </c>
      <c r="I6" s="25" t="str">
        <f t="shared" si="2"/>
        <v>#DIV/0!</v>
      </c>
      <c r="J6" s="25" t="str">
        <f t="shared" si="2"/>
        <v>#DIV/0!</v>
      </c>
      <c r="K6" s="25" t="str">
        <f t="shared" si="2"/>
        <v>#DIV/0!</v>
      </c>
      <c r="L6" s="25" t="str">
        <f t="shared" si="2"/>
        <v>#DIV/0!</v>
      </c>
      <c r="M6" s="27" t="str">
        <f t="shared" si="2"/>
        <v>#DIV/0!</v>
      </c>
      <c r="O6" s="28" t="s">
        <v>26</v>
      </c>
      <c r="P6" s="22"/>
      <c r="Q6" s="23"/>
      <c r="S6" s="11"/>
      <c r="T6" s="11"/>
      <c r="U6" s="29"/>
      <c r="V6" s="29"/>
      <c r="W6" s="11"/>
      <c r="X6" s="11"/>
    </row>
    <row r="7">
      <c r="A7" s="1"/>
      <c r="B7" s="24" t="s">
        <v>27</v>
      </c>
      <c r="C7" s="88">
        <f>maxifs(F27:F71,E27:E71,"=FB")</f>
        <v>96</v>
      </c>
      <c r="D7" s="25">
        <f>averageifs(F27:F71,E27:E71,"=FB")</f>
        <v>84.13636364</v>
      </c>
      <c r="E7" s="26">
        <f>countifs(F27:F71,"&gt;=90",E27:E71,"=FB")/COUNTIFS(E27:E71,"=FB")</f>
        <v>0.4090909091</v>
      </c>
      <c r="F7" s="26">
        <f>countifs(F27:F71,"&gt;=95",E27:E71,"=FB")/COUNTIFS(E27:E71,"=FB")</f>
        <v>0.04545454545</v>
      </c>
      <c r="G7" s="26">
        <f>COUNTIFS(G27:G71,"=Y",E27:E71,"=FB")/COUNTIFS(E27:E71,"=FB")</f>
        <v>0.6363636364</v>
      </c>
      <c r="H7" s="30" t="s">
        <v>114</v>
      </c>
      <c r="I7" s="31"/>
      <c r="J7" s="31"/>
      <c r="K7" s="31"/>
      <c r="L7" s="31"/>
      <c r="M7" s="32"/>
      <c r="O7" s="33" t="s">
        <v>28</v>
      </c>
      <c r="P7" s="34"/>
      <c r="Q7" s="35"/>
      <c r="S7" s="11"/>
      <c r="T7" s="11"/>
      <c r="U7" s="29"/>
      <c r="V7" s="29"/>
      <c r="W7" s="11"/>
      <c r="X7" s="11"/>
    </row>
    <row r="8">
      <c r="A8" s="1"/>
      <c r="B8" s="24" t="s">
        <v>29</v>
      </c>
      <c r="C8" s="90">
        <f>maxifs(F27:F71,E27:E71,"=SL")</f>
        <v>95</v>
      </c>
      <c r="D8" s="92">
        <f>averageifs(F27:F71,E27:E71,"=SL")</f>
        <v>75.34782609</v>
      </c>
      <c r="E8" s="89">
        <f>countifs(F27:F71,"&gt;=90",E27:E71,"=SL")/COUNTIFS(E27:E71,"=SL")</f>
        <v>0.2173913043</v>
      </c>
      <c r="F8" s="89">
        <f>countifs(F27:F71,"&gt;=95",E27:E71,"=SL")/COUNTIFS(E27:E71,"=SL")</f>
        <v>0.04347826087</v>
      </c>
      <c r="G8" s="89">
        <f>COUNTIFS(G27:G71,"=Y",E27:E71,"=SL")/COUNTIFS(E27:E71,"=SL")</f>
        <v>0.2173913043</v>
      </c>
      <c r="H8" s="36"/>
      <c r="M8" s="37"/>
      <c r="S8" s="11"/>
      <c r="T8" s="11"/>
      <c r="U8" s="29"/>
      <c r="V8" s="29"/>
      <c r="W8" s="11"/>
      <c r="X8" s="11"/>
    </row>
    <row r="9">
      <c r="A9" s="1"/>
      <c r="B9" s="24" t="s">
        <v>30</v>
      </c>
      <c r="C9" s="90">
        <f>max(F57:F71)</f>
        <v>91</v>
      </c>
      <c r="D9" s="92">
        <f>AVERAGE(F57:F71)</f>
        <v>77.8</v>
      </c>
      <c r="E9" s="89">
        <f>countifs(F57:F71,"&gt;=90")/COUNTIFS(F57:F71,"&gt;0")</f>
        <v>0.06666666667</v>
      </c>
      <c r="F9" s="89">
        <f>countifs(F57:F71,"&gt;=95")/COUNTIFS(F57:F71,"&gt;0")</f>
        <v>0</v>
      </c>
      <c r="G9" s="89">
        <f>countifs(G57:G71,"=Y")/15</f>
        <v>0.3333333333</v>
      </c>
      <c r="H9" s="36"/>
      <c r="M9" s="37"/>
      <c r="S9" s="11"/>
      <c r="T9" s="11"/>
      <c r="U9" s="29"/>
      <c r="V9" s="29"/>
      <c r="W9" s="11"/>
      <c r="X9" s="11"/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/>
      <c r="T10" s="11"/>
      <c r="U10" s="29"/>
      <c r="V10" s="29"/>
      <c r="W10" s="11"/>
      <c r="X10" s="11"/>
    </row>
    <row r="11">
      <c r="A11" s="1"/>
      <c r="B11" s="1"/>
      <c r="S11" s="11"/>
      <c r="T11" s="11"/>
      <c r="U11" s="11"/>
      <c r="V11" s="11"/>
      <c r="W11" s="11"/>
      <c r="X11" s="11"/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/>
      <c r="T12" s="11"/>
      <c r="U12" s="11"/>
      <c r="V12" s="11"/>
      <c r="W12" s="11"/>
      <c r="X12" s="11"/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/>
      <c r="T13" s="11"/>
      <c r="U13" s="11"/>
      <c r="V13" s="11"/>
      <c r="W13" s="11"/>
      <c r="X13" s="11"/>
    </row>
    <row r="14">
      <c r="A14" s="1"/>
      <c r="B14" s="54" t="s">
        <v>25</v>
      </c>
      <c r="C14" s="93">
        <v>97.0</v>
      </c>
      <c r="D14" s="55">
        <v>75.0</v>
      </c>
      <c r="E14" s="94">
        <v>0.24</v>
      </c>
      <c r="F14" s="95">
        <v>0.04</v>
      </c>
      <c r="G14" s="94">
        <v>0.42</v>
      </c>
      <c r="H14" s="55">
        <v>4.0</v>
      </c>
      <c r="I14" s="55">
        <v>86.0</v>
      </c>
      <c r="J14" s="55">
        <v>78.0</v>
      </c>
      <c r="K14" s="55">
        <v>58.0</v>
      </c>
      <c r="L14" s="55">
        <v>7.0</v>
      </c>
      <c r="M14" s="56">
        <v>68.0</v>
      </c>
      <c r="S14" s="11"/>
      <c r="T14" s="11"/>
      <c r="U14" s="11"/>
      <c r="V14" s="11"/>
      <c r="W14" s="11"/>
      <c r="X14" s="11"/>
    </row>
    <row r="15">
      <c r="A15" s="1"/>
      <c r="B15" s="54" t="s">
        <v>27</v>
      </c>
      <c r="C15" s="93">
        <v>97.0</v>
      </c>
      <c r="D15" s="55">
        <v>73.0</v>
      </c>
      <c r="E15" s="94">
        <v>0.24</v>
      </c>
      <c r="F15" s="94">
        <v>0.1</v>
      </c>
      <c r="G15" s="94">
        <v>0.33</v>
      </c>
      <c r="H15" s="57" t="s">
        <v>115</v>
      </c>
      <c r="I15" s="31"/>
      <c r="J15" s="31"/>
      <c r="K15" s="31"/>
      <c r="L15" s="31"/>
      <c r="M15" s="32"/>
      <c r="S15" s="11"/>
      <c r="T15" s="11"/>
      <c r="U15" s="11"/>
      <c r="V15" s="11"/>
      <c r="W15" s="11"/>
      <c r="X15" s="11"/>
    </row>
    <row r="16">
      <c r="A16" s="1"/>
      <c r="B16" s="54" t="s">
        <v>29</v>
      </c>
      <c r="C16" s="96">
        <v>94.0</v>
      </c>
      <c r="D16" s="97">
        <v>77.0</v>
      </c>
      <c r="E16" s="95">
        <v>0.25</v>
      </c>
      <c r="F16" s="95">
        <v>0.0</v>
      </c>
      <c r="G16" s="95">
        <v>0.5</v>
      </c>
      <c r="H16" s="36"/>
      <c r="M16" s="37"/>
      <c r="S16" s="11"/>
      <c r="T16" s="11"/>
      <c r="U16" s="11"/>
      <c r="V16" s="11"/>
      <c r="W16" s="11"/>
      <c r="X16" s="11"/>
    </row>
    <row r="17">
      <c r="A17" s="1"/>
      <c r="B17" s="54" t="s">
        <v>30</v>
      </c>
      <c r="C17" s="96">
        <v>86.0</v>
      </c>
      <c r="D17" s="97">
        <v>69.0</v>
      </c>
      <c r="E17" s="95">
        <v>0.0</v>
      </c>
      <c r="F17" s="95">
        <v>0.0</v>
      </c>
      <c r="G17" s="95">
        <v>0.53</v>
      </c>
      <c r="H17" s="36"/>
      <c r="M17" s="37"/>
      <c r="S17" s="11"/>
      <c r="T17" s="11"/>
      <c r="U17" s="11"/>
      <c r="V17" s="11"/>
      <c r="W17" s="11"/>
      <c r="X17" s="11"/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/>
      <c r="T18" s="11"/>
      <c r="U18" s="11"/>
      <c r="V18" s="11"/>
      <c r="W18" s="11"/>
      <c r="X18" s="1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/>
      <c r="T19" s="11"/>
      <c r="U19" s="11"/>
      <c r="V19" s="11"/>
      <c r="W19" s="11"/>
      <c r="X19" s="11"/>
    </row>
    <row r="20">
      <c r="A20" s="1"/>
      <c r="B20" s="62" t="s">
        <v>33</v>
      </c>
      <c r="C20" s="64">
        <f>C6-C14</f>
        <v>-1</v>
      </c>
      <c r="D20" s="64"/>
      <c r="E20" s="64" t="s">
        <v>2</v>
      </c>
      <c r="F20" s="65" t="str">
        <f>H6-H14</f>
        <v>#DIV/0!</v>
      </c>
      <c r="G20" s="1"/>
      <c r="H20" s="1"/>
      <c r="I20" s="1"/>
      <c r="J20" s="1"/>
      <c r="K20" s="1"/>
      <c r="L20" s="1"/>
      <c r="M20" s="1"/>
      <c r="S20" s="11"/>
      <c r="T20" s="11"/>
      <c r="U20" s="11"/>
      <c r="V20" s="11"/>
      <c r="W20" s="11"/>
      <c r="X20" s="11"/>
    </row>
    <row r="21">
      <c r="A21" s="1"/>
      <c r="B21" s="66" t="s">
        <v>34</v>
      </c>
      <c r="C21" s="67">
        <f>D6-D14</f>
        <v>4.644444444</v>
      </c>
      <c r="D21" s="68"/>
      <c r="E21" s="68" t="s">
        <v>22</v>
      </c>
      <c r="F21" s="69" t="str">
        <f>K6-K14</f>
        <v>#DIV/0!</v>
      </c>
      <c r="G21" s="1"/>
      <c r="H21" s="1"/>
      <c r="I21" s="1"/>
      <c r="J21" s="1"/>
      <c r="K21" s="1"/>
      <c r="L21" s="1"/>
      <c r="M21" s="1"/>
      <c r="S21" s="11"/>
      <c r="T21" s="11"/>
      <c r="U21" s="11"/>
      <c r="V21" s="11"/>
      <c r="W21" s="11"/>
      <c r="X21" s="11"/>
    </row>
    <row r="22">
      <c r="A22" s="1"/>
      <c r="B22" s="66" t="s">
        <v>35</v>
      </c>
      <c r="C22" s="70">
        <f>E6-E14</f>
        <v>0.07111111111</v>
      </c>
      <c r="D22" s="68"/>
      <c r="E22" s="68" t="s">
        <v>6</v>
      </c>
      <c r="F22" s="69" t="str">
        <f>L6-L14</f>
        <v>#DIV/0!</v>
      </c>
      <c r="G22" s="1"/>
      <c r="H22" s="1"/>
      <c r="I22" s="1"/>
      <c r="J22" s="1"/>
      <c r="K22" s="1"/>
      <c r="L22" s="1"/>
      <c r="M22" s="1"/>
      <c r="S22" s="11"/>
      <c r="T22" s="11"/>
      <c r="U22" s="11"/>
      <c r="V22" s="11"/>
      <c r="W22" s="11"/>
      <c r="X22" s="11"/>
    </row>
    <row r="23">
      <c r="A23" s="1"/>
      <c r="B23" s="66" t="s">
        <v>36</v>
      </c>
      <c r="C23" s="71">
        <f>F6-F14</f>
        <v>0.004444444444</v>
      </c>
      <c r="D23" s="68"/>
      <c r="E23" s="68" t="s">
        <v>23</v>
      </c>
      <c r="F23" s="69" t="str">
        <f>M6-M14</f>
        <v>#DIV/0!</v>
      </c>
      <c r="G23" s="1"/>
      <c r="H23" s="1"/>
      <c r="I23" s="1"/>
      <c r="J23" s="1"/>
      <c r="K23" s="1"/>
      <c r="L23" s="1"/>
      <c r="M23" s="1"/>
      <c r="S23" s="11"/>
      <c r="T23" s="11"/>
      <c r="U23" s="11"/>
      <c r="V23" s="11"/>
      <c r="W23" s="11"/>
      <c r="X23" s="11"/>
    </row>
    <row r="24">
      <c r="A24" s="1"/>
      <c r="B24" s="72" t="s">
        <v>37</v>
      </c>
      <c r="C24" s="73">
        <f>G6-G14</f>
        <v>0.002222222222</v>
      </c>
      <c r="D24" s="74"/>
      <c r="E24" s="74"/>
      <c r="F24" s="75"/>
      <c r="S24" s="11"/>
      <c r="T24" s="11"/>
      <c r="U24" s="11"/>
      <c r="V24" s="11"/>
      <c r="W24" s="11"/>
      <c r="X24" s="11"/>
    </row>
    <row r="25">
      <c r="A25" s="76"/>
      <c r="B25" s="1" t="s">
        <v>38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 t="str">
        <f t="shared" ref="C27:C71" si="3">$B$2</f>
        <v>L Charles</v>
      </c>
      <c r="D27" s="79"/>
      <c r="E27" s="76" t="s">
        <v>27</v>
      </c>
      <c r="F27" s="80">
        <v>91.0</v>
      </c>
      <c r="G27" s="80" t="s">
        <v>47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si="3"/>
        <v>L Charles</v>
      </c>
      <c r="D28" s="79"/>
      <c r="E28" s="76" t="s">
        <v>27</v>
      </c>
      <c r="F28" s="80">
        <v>92.0</v>
      </c>
      <c r="G28" s="80" t="s">
        <v>48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3"/>
        <v>L Charles</v>
      </c>
      <c r="D29" s="79"/>
      <c r="E29" s="76" t="s">
        <v>27</v>
      </c>
      <c r="F29" s="80">
        <v>94.0</v>
      </c>
      <c r="G29" s="80" t="s">
        <v>48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3"/>
        <v>L Charles</v>
      </c>
      <c r="D30" s="79"/>
      <c r="E30" s="76" t="s">
        <v>27</v>
      </c>
      <c r="F30" s="80">
        <v>94.0</v>
      </c>
      <c r="G30" s="80" t="s">
        <v>48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3"/>
        <v>L Charles</v>
      </c>
      <c r="D31" s="79"/>
      <c r="E31" s="76" t="s">
        <v>27</v>
      </c>
      <c r="F31" s="80">
        <v>90.0</v>
      </c>
      <c r="G31" s="80" t="s">
        <v>48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3"/>
        <v>L Charles</v>
      </c>
      <c r="D32" s="79"/>
      <c r="E32" s="76" t="s">
        <v>27</v>
      </c>
      <c r="F32" s="80">
        <v>92.0</v>
      </c>
      <c r="G32" s="80" t="s">
        <v>48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3"/>
        <v>L Charles</v>
      </c>
      <c r="D33" s="79"/>
      <c r="E33" s="76" t="s">
        <v>27</v>
      </c>
      <c r="F33" s="80">
        <v>70.0</v>
      </c>
      <c r="G33" s="80" t="s">
        <v>50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3"/>
        <v>L Charles</v>
      </c>
      <c r="D34" s="79"/>
      <c r="E34" s="76" t="s">
        <v>27</v>
      </c>
      <c r="F34" s="80">
        <v>91.0</v>
      </c>
      <c r="G34" s="80" t="s">
        <v>48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3"/>
        <v>L Charles</v>
      </c>
      <c r="D35" s="79"/>
      <c r="E35" s="76" t="s">
        <v>27</v>
      </c>
      <c r="F35" s="80">
        <v>74.0</v>
      </c>
      <c r="G35" s="80" t="s">
        <v>50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3"/>
        <v>L Charles</v>
      </c>
      <c r="D36" s="79"/>
      <c r="E36" s="76" t="s">
        <v>27</v>
      </c>
      <c r="F36" s="80">
        <v>73.0</v>
      </c>
      <c r="G36" s="80" t="s">
        <v>50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3"/>
        <v>L Charles</v>
      </c>
      <c r="D37" s="79"/>
      <c r="E37" s="76" t="s">
        <v>27</v>
      </c>
      <c r="F37" s="80">
        <v>86.0</v>
      </c>
      <c r="G37" s="80" t="s">
        <v>48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3"/>
        <v>L Charles</v>
      </c>
      <c r="D38" s="79"/>
      <c r="E38" s="76" t="s">
        <v>27</v>
      </c>
      <c r="F38" s="80">
        <v>96.0</v>
      </c>
      <c r="G38" s="80" t="s">
        <v>48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3"/>
        <v>L Charles</v>
      </c>
      <c r="D39" s="79"/>
      <c r="E39" s="76" t="s">
        <v>27</v>
      </c>
      <c r="F39" s="80">
        <v>85.0</v>
      </c>
      <c r="G39" s="80" t="s">
        <v>48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3"/>
        <v>L Charles</v>
      </c>
      <c r="D40" s="79"/>
      <c r="E40" s="76" t="s">
        <v>27</v>
      </c>
      <c r="F40" s="80">
        <v>50.0</v>
      </c>
      <c r="G40" s="80" t="s">
        <v>46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3"/>
        <v>L Charles</v>
      </c>
      <c r="D41" s="79"/>
      <c r="E41" s="76" t="s">
        <v>27</v>
      </c>
      <c r="F41" s="80">
        <v>75.0</v>
      </c>
      <c r="G41" s="80" t="s">
        <v>48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3"/>
        <v>L Charles</v>
      </c>
      <c r="D42" s="79"/>
      <c r="E42" s="76" t="s">
        <v>29</v>
      </c>
      <c r="F42" s="80">
        <v>50.0</v>
      </c>
      <c r="G42" s="80" t="s">
        <v>46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3"/>
        <v>L Charles</v>
      </c>
      <c r="D43" s="79"/>
      <c r="E43" s="76" t="s">
        <v>29</v>
      </c>
      <c r="F43" s="80">
        <v>95.0</v>
      </c>
      <c r="G43" s="80" t="s">
        <v>47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3"/>
        <v>L Charles</v>
      </c>
      <c r="D44" s="79"/>
      <c r="E44" s="76" t="s">
        <v>29</v>
      </c>
      <c r="F44" s="80">
        <v>92.0</v>
      </c>
      <c r="G44" s="80" t="s">
        <v>47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3"/>
        <v>L Charles</v>
      </c>
      <c r="D45" s="79"/>
      <c r="E45" s="76" t="s">
        <v>29</v>
      </c>
      <c r="F45" s="80">
        <v>90.0</v>
      </c>
      <c r="G45" s="80" t="s">
        <v>48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3"/>
        <v>L Charles</v>
      </c>
      <c r="D46" s="79"/>
      <c r="E46" s="76" t="s">
        <v>29</v>
      </c>
      <c r="F46" s="80">
        <v>92.0</v>
      </c>
      <c r="G46" s="80" t="s">
        <v>48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3"/>
        <v>L Charles</v>
      </c>
      <c r="D47" s="79"/>
      <c r="E47" s="76" t="s">
        <v>29</v>
      </c>
      <c r="F47" s="80">
        <v>71.0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3"/>
        <v>L Charles</v>
      </c>
      <c r="D48" s="79"/>
      <c r="E48" s="76" t="s">
        <v>29</v>
      </c>
      <c r="F48" s="80">
        <v>89.0</v>
      </c>
      <c r="G48" s="80" t="s">
        <v>48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3"/>
        <v>L Charles</v>
      </c>
      <c r="D49" s="79"/>
      <c r="E49" s="76" t="s">
        <v>29</v>
      </c>
      <c r="F49" s="80">
        <v>50.0</v>
      </c>
      <c r="G49" s="80" t="s">
        <v>46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3"/>
        <v>L Charles</v>
      </c>
      <c r="D50" s="79"/>
      <c r="E50" s="76" t="s">
        <v>29</v>
      </c>
      <c r="F50" s="80">
        <v>80.0</v>
      </c>
      <c r="G50" s="80" t="s">
        <v>46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3"/>
        <v>L Charles</v>
      </c>
      <c r="D51" s="79"/>
      <c r="E51" s="76" t="s">
        <v>29</v>
      </c>
      <c r="F51" s="80">
        <v>60.0</v>
      </c>
      <c r="G51" s="80" t="s">
        <v>46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3"/>
        <v>L Charles</v>
      </c>
      <c r="D52" s="79"/>
      <c r="E52" s="76" t="s">
        <v>29</v>
      </c>
      <c r="F52" s="80">
        <v>54.0</v>
      </c>
      <c r="G52" s="80" t="s">
        <v>46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3"/>
        <v>L Charles</v>
      </c>
      <c r="D53" s="79"/>
      <c r="E53" s="76" t="s">
        <v>29</v>
      </c>
      <c r="F53" s="80">
        <v>82.0</v>
      </c>
      <c r="G53" s="80" t="s">
        <v>46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3"/>
        <v>L Charles</v>
      </c>
      <c r="D54" s="79"/>
      <c r="E54" s="76" t="s">
        <v>29</v>
      </c>
      <c r="F54" s="80">
        <v>80.0</v>
      </c>
      <c r="G54" s="80" t="s">
        <v>48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3"/>
        <v>L Charles</v>
      </c>
      <c r="D55" s="79"/>
      <c r="E55" s="76" t="s">
        <v>29</v>
      </c>
      <c r="F55" s="80">
        <v>90.0</v>
      </c>
      <c r="G55" s="80" t="s">
        <v>47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3"/>
        <v>L Charles</v>
      </c>
      <c r="D56" s="79"/>
      <c r="E56" s="76" t="s">
        <v>29</v>
      </c>
      <c r="F56" s="80">
        <v>89.0</v>
      </c>
      <c r="G56" s="80" t="s">
        <v>47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3"/>
        <v>L Charles</v>
      </c>
      <c r="D57" s="81" t="s">
        <v>51</v>
      </c>
      <c r="E57" s="83" t="s">
        <v>27</v>
      </c>
      <c r="F57" s="80">
        <v>85.0</v>
      </c>
      <c r="G57" s="80" t="s">
        <v>47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3"/>
        <v>L Charles</v>
      </c>
      <c r="D58" s="81" t="s">
        <v>51</v>
      </c>
      <c r="E58" s="83" t="s">
        <v>29</v>
      </c>
      <c r="F58" s="80">
        <v>71.0</v>
      </c>
      <c r="G58" s="80" t="s">
        <v>50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3"/>
        <v>L Charles</v>
      </c>
      <c r="D59" s="81" t="s">
        <v>51</v>
      </c>
      <c r="E59" s="83" t="s">
        <v>29</v>
      </c>
      <c r="F59" s="80">
        <v>58.0</v>
      </c>
      <c r="G59" s="80" t="s">
        <v>50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3"/>
        <v>L Charles</v>
      </c>
      <c r="D60" s="81" t="s">
        <v>51</v>
      </c>
      <c r="E60" s="83" t="s">
        <v>29</v>
      </c>
      <c r="F60" s="80">
        <v>50.0</v>
      </c>
      <c r="G60" s="80" t="s">
        <v>46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3"/>
        <v>L Charles</v>
      </c>
      <c r="D61" s="81" t="s">
        <v>51</v>
      </c>
      <c r="E61" s="83" t="s">
        <v>27</v>
      </c>
      <c r="F61" s="80">
        <v>81.0</v>
      </c>
      <c r="G61" s="80" t="s">
        <v>48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3"/>
        <v>L Charles</v>
      </c>
      <c r="D62" s="81" t="s">
        <v>51</v>
      </c>
      <c r="E62" s="83" t="s">
        <v>29</v>
      </c>
      <c r="F62" s="80">
        <v>73.0</v>
      </c>
      <c r="G62" s="80" t="s">
        <v>46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3"/>
        <v>L Charles</v>
      </c>
      <c r="D63" s="81" t="s">
        <v>51</v>
      </c>
      <c r="E63" s="83" t="s">
        <v>27</v>
      </c>
      <c r="F63" s="80">
        <v>91.0</v>
      </c>
      <c r="G63" s="80" t="s">
        <v>47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3"/>
        <v>L Charles</v>
      </c>
      <c r="D64" s="81" t="s">
        <v>51</v>
      </c>
      <c r="E64" s="83" t="s">
        <v>27</v>
      </c>
      <c r="F64" s="80">
        <v>88.0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L Charles</v>
      </c>
      <c r="D65" s="81" t="s">
        <v>51</v>
      </c>
      <c r="E65" s="83" t="s">
        <v>27</v>
      </c>
      <c r="F65" s="80">
        <v>84.0</v>
      </c>
      <c r="G65" s="80" t="s">
        <v>48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L Charles</v>
      </c>
      <c r="D66" s="81" t="s">
        <v>51</v>
      </c>
      <c r="E66" s="83" t="s">
        <v>29</v>
      </c>
      <c r="F66" s="80">
        <v>79.0</v>
      </c>
      <c r="G66" s="80" t="s">
        <v>47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L Charles</v>
      </c>
      <c r="D67" s="81" t="s">
        <v>51</v>
      </c>
      <c r="E67" s="83" t="s">
        <v>27</v>
      </c>
      <c r="F67" s="80">
        <v>88.0</v>
      </c>
      <c r="G67" s="80" t="s">
        <v>48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L Charles</v>
      </c>
      <c r="D68" s="81" t="s">
        <v>51</v>
      </c>
      <c r="E68" s="83" t="s">
        <v>29</v>
      </c>
      <c r="F68" s="80">
        <v>76.0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L Charles</v>
      </c>
      <c r="D69" s="81" t="s">
        <v>51</v>
      </c>
      <c r="E69" s="83" t="s">
        <v>29</v>
      </c>
      <c r="F69" s="80">
        <v>85.0</v>
      </c>
      <c r="G69" s="80" t="s">
        <v>47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L Charles</v>
      </c>
      <c r="D70" s="81" t="s">
        <v>51</v>
      </c>
      <c r="E70" s="83" t="s">
        <v>29</v>
      </c>
      <c r="F70" s="80">
        <v>77.0</v>
      </c>
      <c r="G70" s="80" t="s">
        <v>50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L Charles</v>
      </c>
      <c r="D71" s="81" t="s">
        <v>51</v>
      </c>
      <c r="E71" s="83" t="s">
        <v>27</v>
      </c>
      <c r="F71" s="80">
        <v>81.0</v>
      </c>
      <c r="G71" s="80" t="s">
        <v>50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 t="str">
        <f t="shared" ref="S1:X1" si="1">stdev(S3:S25)</f>
        <v>#DIV/0!</v>
      </c>
      <c r="T1" s="101" t="str">
        <f t="shared" si="1"/>
        <v>#DIV/0!</v>
      </c>
      <c r="U1" s="101" t="str">
        <f t="shared" si="1"/>
        <v>#DIV/0!</v>
      </c>
      <c r="V1" s="101" t="str">
        <f t="shared" si="1"/>
        <v>#DIV/0!</v>
      </c>
      <c r="W1" s="101" t="str">
        <f t="shared" si="1"/>
        <v>#DIV/0!</v>
      </c>
      <c r="X1" s="101" t="str">
        <f t="shared" si="1"/>
        <v>#DIV/0!</v>
      </c>
    </row>
    <row r="2">
      <c r="A2" s="1"/>
      <c r="B2" s="4" t="s">
        <v>116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/>
      <c r="T3" s="11"/>
      <c r="U3" s="11"/>
      <c r="V3" s="11"/>
      <c r="W3" s="11"/>
      <c r="X3" s="11"/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/>
      <c r="T4" s="11"/>
      <c r="U4" s="11"/>
      <c r="V4" s="11"/>
      <c r="W4" s="11"/>
      <c r="X4" s="11"/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87.0</v>
      </c>
      <c r="Q5" s="23"/>
      <c r="S5" s="11"/>
      <c r="T5" s="11"/>
      <c r="U5" s="11"/>
      <c r="V5" s="11"/>
      <c r="W5" s="11"/>
      <c r="X5" s="11"/>
    </row>
    <row r="6">
      <c r="A6" s="1"/>
      <c r="B6" s="24" t="s">
        <v>25</v>
      </c>
      <c r="C6" s="88">
        <f>max(F27:F71)</f>
        <v>99</v>
      </c>
      <c r="D6" s="25">
        <f>average(F27:F71)</f>
        <v>76.77777778</v>
      </c>
      <c r="E6" s="26">
        <f>countifs(F27:F71,"&gt;=90")/45</f>
        <v>0.3333333333</v>
      </c>
      <c r="F6" s="89">
        <f>countifs(F27:F71,"&gt;=95")/45</f>
        <v>0.1777777778</v>
      </c>
      <c r="G6" s="26">
        <f>COUNTIF(G27:G71,"=y")/45</f>
        <v>0.3555555556</v>
      </c>
      <c r="H6" s="25" t="str">
        <f t="shared" ref="H6:M6" si="2">average(S:S)</f>
        <v>#DIV/0!</v>
      </c>
      <c r="I6" s="25" t="str">
        <f t="shared" si="2"/>
        <v>#DIV/0!</v>
      </c>
      <c r="J6" s="25" t="str">
        <f t="shared" si="2"/>
        <v>#DIV/0!</v>
      </c>
      <c r="K6" s="25" t="str">
        <f t="shared" si="2"/>
        <v>#DIV/0!</v>
      </c>
      <c r="L6" s="25" t="str">
        <f t="shared" si="2"/>
        <v>#DIV/0!</v>
      </c>
      <c r="M6" s="27" t="str">
        <f t="shared" si="2"/>
        <v>#DIV/0!</v>
      </c>
      <c r="O6" s="28" t="s">
        <v>26</v>
      </c>
      <c r="P6" s="22"/>
      <c r="Q6" s="23"/>
      <c r="S6" s="11"/>
      <c r="T6" s="11"/>
      <c r="U6" s="29"/>
      <c r="V6" s="29"/>
      <c r="W6" s="11"/>
      <c r="X6" s="11"/>
    </row>
    <row r="7">
      <c r="A7" s="1"/>
      <c r="B7" s="24" t="s">
        <v>27</v>
      </c>
      <c r="C7" s="88">
        <f>maxifs(F27:F71,E27:E71,"=FB")</f>
        <v>99</v>
      </c>
      <c r="D7" s="25">
        <f>averageifs(F27:F71,E27:E71,"=FB")</f>
        <v>78.55555556</v>
      </c>
      <c r="E7" s="26">
        <f>countifs(F27:F71,"&gt;=90",E27:E71,"=FB")/COUNTIFS(E27:E71,"=FB")</f>
        <v>0.3703703704</v>
      </c>
      <c r="F7" s="26">
        <f>countifs(F27:F71,"&gt;=95",E27:E71,"=FB")/COUNTIFS(E27:E71,"=FB")</f>
        <v>0.1481481481</v>
      </c>
      <c r="G7" s="26">
        <f>COUNTIFS(G27:G71,"=Y",E27:E71,"=FB")/COUNTIFS(E27:E71,"=FB")</f>
        <v>0.4444444444</v>
      </c>
      <c r="H7" s="30"/>
      <c r="I7" s="31"/>
      <c r="J7" s="31"/>
      <c r="K7" s="31"/>
      <c r="L7" s="31"/>
      <c r="M7" s="32"/>
      <c r="O7" s="33" t="s">
        <v>28</v>
      </c>
      <c r="P7" s="34"/>
      <c r="Q7" s="35"/>
      <c r="S7" s="11"/>
      <c r="T7" s="11"/>
      <c r="U7" s="29"/>
      <c r="V7" s="29"/>
      <c r="W7" s="11"/>
      <c r="X7" s="11"/>
    </row>
    <row r="8">
      <c r="A8" s="1"/>
      <c r="B8" s="24" t="s">
        <v>29</v>
      </c>
      <c r="C8" s="90">
        <f>maxifs(F27:F71,E27:E71,"=SL")</f>
        <v>99</v>
      </c>
      <c r="D8" s="92">
        <f>averageifs(F27:F71,E27:E71,"=SL")</f>
        <v>74.11111111</v>
      </c>
      <c r="E8" s="89">
        <f>countifs(F27:F71,"&gt;=90",E27:E71,"=SL")/COUNTIFS(E27:E71,"=SL")</f>
        <v>0.2777777778</v>
      </c>
      <c r="F8" s="89">
        <f>countifs(F27:F71,"&gt;=95",E27:E71,"=SL")/COUNTIFS(E27:E71,"=SL")</f>
        <v>0.2222222222</v>
      </c>
      <c r="G8" s="89">
        <f>COUNTIFS(G27:G71,"=Y",E27:E71,"=SL")/COUNTIFS(E27:E71,"=SL")</f>
        <v>0.2222222222</v>
      </c>
      <c r="H8" s="36"/>
      <c r="M8" s="37"/>
      <c r="S8" s="11"/>
      <c r="T8" s="11"/>
      <c r="U8" s="29"/>
      <c r="V8" s="29"/>
      <c r="W8" s="11"/>
      <c r="X8" s="11"/>
    </row>
    <row r="9">
      <c r="A9" s="1"/>
      <c r="B9" s="24" t="s">
        <v>30</v>
      </c>
      <c r="C9" s="90">
        <f>max(F57:F71)</f>
        <v>96</v>
      </c>
      <c r="D9" s="92">
        <f>AVERAGE(F57:F71)</f>
        <v>77.06666667</v>
      </c>
      <c r="E9" s="89">
        <f>countifs(F57:F71,"&gt;=90")/COUNTIFS(F57:F71,"&gt;0")</f>
        <v>0.2666666667</v>
      </c>
      <c r="F9" s="89">
        <f>countifs(F57:F71,"&gt;=95")/COUNTIFS(F57:F71,"&gt;0")</f>
        <v>0.06666666667</v>
      </c>
      <c r="G9" s="89">
        <f>countifs(G57:G71,"=Y")/15</f>
        <v>0.3333333333</v>
      </c>
      <c r="H9" s="36"/>
      <c r="M9" s="37"/>
      <c r="S9" s="11"/>
      <c r="T9" s="11"/>
      <c r="U9" s="29"/>
      <c r="V9" s="29"/>
      <c r="W9" s="11"/>
      <c r="X9" s="11"/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/>
      <c r="T10" s="11"/>
      <c r="U10" s="29"/>
      <c r="V10" s="29"/>
      <c r="W10" s="11"/>
      <c r="X10" s="11"/>
    </row>
    <row r="11">
      <c r="A11" s="1"/>
      <c r="B11" s="1"/>
      <c r="S11" s="11"/>
      <c r="T11" s="11"/>
      <c r="U11" s="11"/>
      <c r="V11" s="11"/>
      <c r="W11" s="11"/>
      <c r="X11" s="11"/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/>
      <c r="T12" s="11"/>
      <c r="U12" s="11"/>
      <c r="V12" s="11"/>
      <c r="W12" s="11"/>
      <c r="X12" s="11"/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/>
      <c r="T13" s="11"/>
      <c r="U13" s="11"/>
      <c r="V13" s="11"/>
      <c r="W13" s="11"/>
      <c r="X13" s="11"/>
    </row>
    <row r="14">
      <c r="A14" s="1"/>
      <c r="B14" s="54" t="s">
        <v>25</v>
      </c>
      <c r="C14" s="93">
        <v>99.0</v>
      </c>
      <c r="D14" s="55">
        <v>77.0</v>
      </c>
      <c r="E14" s="94">
        <v>0.6</v>
      </c>
      <c r="F14" s="95">
        <v>0.33</v>
      </c>
      <c r="G14" s="94">
        <v>0.31</v>
      </c>
      <c r="H14" s="55">
        <v>12.0</v>
      </c>
      <c r="I14" s="55">
        <v>90.0</v>
      </c>
      <c r="J14" s="55">
        <v>91.0</v>
      </c>
      <c r="K14" s="55">
        <v>73.0</v>
      </c>
      <c r="L14" s="55">
        <v>11.0</v>
      </c>
      <c r="M14" s="56">
        <v>68.0</v>
      </c>
      <c r="S14" s="11"/>
      <c r="T14" s="11"/>
      <c r="U14" s="11"/>
      <c r="V14" s="11"/>
      <c r="W14" s="11"/>
      <c r="X14" s="11"/>
    </row>
    <row r="15">
      <c r="A15" s="1"/>
      <c r="B15" s="54" t="s">
        <v>27</v>
      </c>
      <c r="C15" s="93">
        <v>99.0</v>
      </c>
      <c r="D15" s="55">
        <v>78.0</v>
      </c>
      <c r="E15" s="94">
        <v>0.48</v>
      </c>
      <c r="F15" s="94">
        <v>0.29</v>
      </c>
      <c r="G15" s="94">
        <v>0.33</v>
      </c>
      <c r="H15" s="57" t="s">
        <v>117</v>
      </c>
      <c r="I15" s="31"/>
      <c r="J15" s="31"/>
      <c r="K15" s="31"/>
      <c r="L15" s="31"/>
      <c r="M15" s="32"/>
      <c r="S15" s="11"/>
      <c r="T15" s="11"/>
      <c r="U15" s="11"/>
      <c r="V15" s="11"/>
      <c r="W15" s="11"/>
      <c r="X15" s="11"/>
    </row>
    <row r="16">
      <c r="A16" s="1"/>
      <c r="B16" s="54" t="s">
        <v>29</v>
      </c>
      <c r="C16" s="96">
        <v>99.0</v>
      </c>
      <c r="D16" s="97">
        <v>77.0</v>
      </c>
      <c r="E16" s="95">
        <v>0.33</v>
      </c>
      <c r="F16" s="95">
        <v>0.17</v>
      </c>
      <c r="G16" s="95">
        <v>0.29</v>
      </c>
      <c r="H16" s="36"/>
      <c r="M16" s="37"/>
      <c r="S16" s="11"/>
      <c r="T16" s="11"/>
      <c r="U16" s="11"/>
      <c r="V16" s="11"/>
      <c r="W16" s="11"/>
      <c r="X16" s="11"/>
    </row>
    <row r="17">
      <c r="A17" s="1"/>
      <c r="B17" s="54" t="s">
        <v>30</v>
      </c>
      <c r="C17" s="96">
        <v>96.0</v>
      </c>
      <c r="D17" s="97">
        <v>75.0</v>
      </c>
      <c r="E17" s="95">
        <v>0.33</v>
      </c>
      <c r="F17" s="95">
        <v>0.07</v>
      </c>
      <c r="G17" s="95">
        <v>0.4</v>
      </c>
      <c r="H17" s="36"/>
      <c r="M17" s="37"/>
      <c r="S17" s="11"/>
      <c r="T17" s="11"/>
      <c r="U17" s="11"/>
      <c r="V17" s="11"/>
      <c r="W17" s="11"/>
      <c r="X17" s="11"/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/>
      <c r="T18" s="11"/>
      <c r="U18" s="11"/>
      <c r="V18" s="11"/>
      <c r="W18" s="11"/>
      <c r="X18" s="1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/>
      <c r="T19" s="11"/>
      <c r="U19" s="11"/>
      <c r="V19" s="11"/>
      <c r="W19" s="11"/>
      <c r="X19" s="11"/>
    </row>
    <row r="20">
      <c r="A20" s="1"/>
      <c r="B20" s="62" t="s">
        <v>33</v>
      </c>
      <c r="C20" s="64">
        <f>C6-C14</f>
        <v>0</v>
      </c>
      <c r="D20" s="64"/>
      <c r="E20" s="64" t="s">
        <v>2</v>
      </c>
      <c r="F20" s="65" t="str">
        <f>H6-H14</f>
        <v>#DIV/0!</v>
      </c>
      <c r="G20" s="1"/>
      <c r="H20" s="1"/>
      <c r="I20" s="1"/>
      <c r="J20" s="1"/>
      <c r="K20" s="1"/>
      <c r="L20" s="1"/>
      <c r="M20" s="1"/>
      <c r="S20" s="11"/>
      <c r="T20" s="11"/>
      <c r="U20" s="11"/>
      <c r="V20" s="11"/>
      <c r="W20" s="11"/>
      <c r="X20" s="11"/>
    </row>
    <row r="21">
      <c r="A21" s="1"/>
      <c r="B21" s="66" t="s">
        <v>34</v>
      </c>
      <c r="C21" s="67">
        <f>D6-D14</f>
        <v>-0.2222222222</v>
      </c>
      <c r="D21" s="68"/>
      <c r="E21" s="68" t="s">
        <v>22</v>
      </c>
      <c r="F21" s="69" t="str">
        <f>K6-K14</f>
        <v>#DIV/0!</v>
      </c>
      <c r="G21" s="1"/>
      <c r="H21" s="1"/>
      <c r="I21" s="1"/>
      <c r="J21" s="1"/>
      <c r="K21" s="1"/>
      <c r="L21" s="1"/>
      <c r="M21" s="1"/>
      <c r="S21" s="11"/>
      <c r="T21" s="11"/>
      <c r="U21" s="11"/>
      <c r="V21" s="11"/>
      <c r="W21" s="11"/>
      <c r="X21" s="11"/>
    </row>
    <row r="22">
      <c r="A22" s="1"/>
      <c r="B22" s="66" t="s">
        <v>35</v>
      </c>
      <c r="C22" s="70">
        <f>E6-E14</f>
        <v>-0.2666666667</v>
      </c>
      <c r="D22" s="68"/>
      <c r="E22" s="68" t="s">
        <v>6</v>
      </c>
      <c r="F22" s="69" t="str">
        <f>L6-L14</f>
        <v>#DIV/0!</v>
      </c>
      <c r="G22" s="1"/>
      <c r="H22" s="1"/>
      <c r="I22" s="1"/>
      <c r="J22" s="1"/>
      <c r="K22" s="1"/>
      <c r="L22" s="1"/>
      <c r="M22" s="1"/>
      <c r="S22" s="11"/>
      <c r="T22" s="11"/>
      <c r="U22" s="11"/>
      <c r="V22" s="11"/>
      <c r="W22" s="11"/>
      <c r="X22" s="11"/>
    </row>
    <row r="23">
      <c r="A23" s="1"/>
      <c r="B23" s="66" t="s">
        <v>36</v>
      </c>
      <c r="C23" s="71">
        <f>F6-F14</f>
        <v>-0.1522222222</v>
      </c>
      <c r="D23" s="68"/>
      <c r="E23" s="68" t="s">
        <v>23</v>
      </c>
      <c r="F23" s="69" t="str">
        <f>M6-M14</f>
        <v>#DIV/0!</v>
      </c>
      <c r="G23" s="1"/>
      <c r="H23" s="1"/>
      <c r="I23" s="1"/>
      <c r="J23" s="1"/>
      <c r="K23" s="1"/>
      <c r="L23" s="1"/>
      <c r="M23" s="1"/>
      <c r="S23" s="11"/>
      <c r="T23" s="11"/>
      <c r="U23" s="11"/>
      <c r="V23" s="11"/>
      <c r="W23" s="11"/>
      <c r="X23" s="11"/>
    </row>
    <row r="24">
      <c r="A24" s="1"/>
      <c r="B24" s="72" t="s">
        <v>37</v>
      </c>
      <c r="C24" s="73">
        <f>G6-G14</f>
        <v>0.04555555556</v>
      </c>
      <c r="D24" s="74"/>
      <c r="E24" s="74"/>
      <c r="F24" s="75"/>
      <c r="S24" s="11"/>
      <c r="T24" s="11"/>
      <c r="U24" s="11"/>
      <c r="V24" s="11"/>
      <c r="W24" s="11"/>
      <c r="X24" s="11"/>
    </row>
    <row r="25">
      <c r="A25" s="76"/>
      <c r="B25" s="1" t="s">
        <v>38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 t="str">
        <f t="shared" ref="C27:C71" si="3">$B$2</f>
        <v>Collins</v>
      </c>
      <c r="D27" s="79"/>
      <c r="E27" s="76" t="s">
        <v>27</v>
      </c>
      <c r="F27" s="80">
        <v>94.0</v>
      </c>
      <c r="G27" s="80" t="s">
        <v>48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si="3"/>
        <v>Collins</v>
      </c>
      <c r="D28" s="79"/>
      <c r="E28" s="76" t="s">
        <v>27</v>
      </c>
      <c r="F28" s="80">
        <v>50.0</v>
      </c>
      <c r="G28" s="80" t="s">
        <v>46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3"/>
        <v>Collins</v>
      </c>
      <c r="D29" s="79"/>
      <c r="E29" s="76" t="s">
        <v>27</v>
      </c>
      <c r="F29" s="80">
        <v>59.0</v>
      </c>
      <c r="G29" s="80" t="s">
        <v>46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3"/>
        <v>Collins</v>
      </c>
      <c r="D30" s="79"/>
      <c r="E30" s="76" t="s">
        <v>27</v>
      </c>
      <c r="F30" s="80">
        <v>97.0</v>
      </c>
      <c r="G30" s="80" t="s">
        <v>48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3"/>
        <v>Collins</v>
      </c>
      <c r="D31" s="79"/>
      <c r="E31" s="76" t="s">
        <v>27</v>
      </c>
      <c r="F31" s="80">
        <v>96.0</v>
      </c>
      <c r="G31" s="80" t="s">
        <v>47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3"/>
        <v>Collins</v>
      </c>
      <c r="D32" s="79"/>
      <c r="E32" s="76" t="s">
        <v>27</v>
      </c>
      <c r="F32" s="80">
        <v>90.0</v>
      </c>
      <c r="G32" s="80" t="s">
        <v>48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3"/>
        <v>Collins</v>
      </c>
      <c r="D33" s="79"/>
      <c r="E33" s="76" t="s">
        <v>27</v>
      </c>
      <c r="F33" s="80">
        <v>69.0</v>
      </c>
      <c r="G33" s="80" t="s">
        <v>46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3"/>
        <v>Collins</v>
      </c>
      <c r="D34" s="79"/>
      <c r="E34" s="76" t="s">
        <v>27</v>
      </c>
      <c r="F34" s="80">
        <v>79.0</v>
      </c>
      <c r="G34" s="80" t="s">
        <v>48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3"/>
        <v>Collins</v>
      </c>
      <c r="D35" s="79"/>
      <c r="E35" s="76" t="s">
        <v>27</v>
      </c>
      <c r="F35" s="80">
        <v>83.0</v>
      </c>
      <c r="G35" s="80" t="s">
        <v>48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3"/>
        <v>Collins</v>
      </c>
      <c r="D36" s="79"/>
      <c r="E36" s="76" t="s">
        <v>27</v>
      </c>
      <c r="F36" s="80">
        <v>50.0</v>
      </c>
      <c r="G36" s="80" t="s">
        <v>46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3"/>
        <v>Collins</v>
      </c>
      <c r="D37" s="79"/>
      <c r="E37" s="76" t="s">
        <v>27</v>
      </c>
      <c r="F37" s="80">
        <v>72.0</v>
      </c>
      <c r="G37" s="80" t="s">
        <v>46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3"/>
        <v>Collins</v>
      </c>
      <c r="D38" s="79"/>
      <c r="E38" s="76" t="s">
        <v>27</v>
      </c>
      <c r="F38" s="80">
        <v>50.0</v>
      </c>
      <c r="G38" s="80" t="s">
        <v>46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3"/>
        <v>Collins</v>
      </c>
      <c r="D39" s="79"/>
      <c r="E39" s="76" t="s">
        <v>27</v>
      </c>
      <c r="F39" s="80">
        <v>94.0</v>
      </c>
      <c r="G39" s="80" t="s">
        <v>48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3"/>
        <v>Collins</v>
      </c>
      <c r="D40" s="79"/>
      <c r="E40" s="76" t="s">
        <v>27</v>
      </c>
      <c r="F40" s="80">
        <v>80.0</v>
      </c>
      <c r="G40" s="80" t="s">
        <v>48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3"/>
        <v>Collins</v>
      </c>
      <c r="D41" s="79"/>
      <c r="E41" s="76" t="s">
        <v>27</v>
      </c>
      <c r="F41" s="80">
        <v>99.0</v>
      </c>
      <c r="G41" s="80" t="s">
        <v>48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3"/>
        <v>Collins</v>
      </c>
      <c r="D42" s="79"/>
      <c r="E42" s="76" t="s">
        <v>29</v>
      </c>
      <c r="F42" s="80">
        <v>85.0</v>
      </c>
      <c r="G42" s="80" t="s">
        <v>46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3"/>
        <v>Collins</v>
      </c>
      <c r="D43" s="79"/>
      <c r="E43" s="76" t="s">
        <v>29</v>
      </c>
      <c r="F43" s="80">
        <v>99.0</v>
      </c>
      <c r="G43" s="80" t="s">
        <v>48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3"/>
        <v>Collins</v>
      </c>
      <c r="D44" s="79"/>
      <c r="E44" s="76" t="s">
        <v>29</v>
      </c>
      <c r="F44" s="80">
        <v>97.0</v>
      </c>
      <c r="G44" s="80" t="s">
        <v>47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3"/>
        <v>Collins</v>
      </c>
      <c r="D45" s="79"/>
      <c r="E45" s="76" t="s">
        <v>29</v>
      </c>
      <c r="F45" s="80">
        <v>50.0</v>
      </c>
      <c r="G45" s="80" t="s">
        <v>46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3"/>
        <v>Collins</v>
      </c>
      <c r="D46" s="79"/>
      <c r="E46" s="76" t="s">
        <v>29</v>
      </c>
      <c r="F46" s="80">
        <v>89.0</v>
      </c>
      <c r="G46" s="80" t="s">
        <v>48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3"/>
        <v>Collins</v>
      </c>
      <c r="D47" s="79"/>
      <c r="E47" s="76" t="s">
        <v>29</v>
      </c>
      <c r="F47" s="80">
        <v>50.0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3"/>
        <v>Collins</v>
      </c>
      <c r="D48" s="79"/>
      <c r="E48" s="76" t="s">
        <v>29</v>
      </c>
      <c r="F48" s="80">
        <v>70.0</v>
      </c>
      <c r="G48" s="80" t="s">
        <v>46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3"/>
        <v>Collins</v>
      </c>
      <c r="D49" s="79"/>
      <c r="E49" s="76" t="s">
        <v>29</v>
      </c>
      <c r="F49" s="80">
        <v>71.0</v>
      </c>
      <c r="G49" s="80" t="s">
        <v>46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3"/>
        <v>Collins</v>
      </c>
      <c r="D50" s="79"/>
      <c r="E50" s="76" t="s">
        <v>29</v>
      </c>
      <c r="F50" s="80">
        <v>96.0</v>
      </c>
      <c r="G50" s="80" t="s">
        <v>48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3"/>
        <v>Collins</v>
      </c>
      <c r="D51" s="79"/>
      <c r="E51" s="76" t="s">
        <v>29</v>
      </c>
      <c r="F51" s="80">
        <v>70.0</v>
      </c>
      <c r="G51" s="80" t="s">
        <v>46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3"/>
        <v>Collins</v>
      </c>
      <c r="D52" s="79"/>
      <c r="E52" s="76" t="s">
        <v>29</v>
      </c>
      <c r="F52" s="80">
        <v>93.0</v>
      </c>
      <c r="G52" s="80" t="s">
        <v>47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3"/>
        <v>Collins</v>
      </c>
      <c r="D53" s="79"/>
      <c r="E53" s="76" t="s">
        <v>29</v>
      </c>
      <c r="F53" s="80">
        <v>70.0</v>
      </c>
      <c r="G53" s="80" t="s">
        <v>46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3"/>
        <v>Collins</v>
      </c>
      <c r="D54" s="79"/>
      <c r="E54" s="76" t="s">
        <v>29</v>
      </c>
      <c r="F54" s="80">
        <v>97.0</v>
      </c>
      <c r="G54" s="80" t="s">
        <v>47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3"/>
        <v>Collins</v>
      </c>
      <c r="D55" s="79"/>
      <c r="E55" s="76" t="s">
        <v>29</v>
      </c>
      <c r="F55" s="80">
        <v>50.0</v>
      </c>
      <c r="G55" s="80" t="s">
        <v>46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3"/>
        <v>Collins</v>
      </c>
      <c r="D56" s="79"/>
      <c r="E56" s="76" t="s">
        <v>29</v>
      </c>
      <c r="F56" s="80">
        <v>50.0</v>
      </c>
      <c r="G56" s="80" t="s">
        <v>46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3"/>
        <v>Collins</v>
      </c>
      <c r="D57" s="81" t="s">
        <v>51</v>
      </c>
      <c r="E57" s="83" t="s">
        <v>27</v>
      </c>
      <c r="F57" s="80">
        <v>50.0</v>
      </c>
      <c r="G57" s="80" t="s">
        <v>46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3"/>
        <v>Collins</v>
      </c>
      <c r="D58" s="81" t="s">
        <v>51</v>
      </c>
      <c r="E58" s="83" t="s">
        <v>27</v>
      </c>
      <c r="F58" s="80">
        <v>84.0</v>
      </c>
      <c r="G58" s="80" t="s">
        <v>47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3"/>
        <v>Collins</v>
      </c>
      <c r="D59" s="81" t="s">
        <v>51</v>
      </c>
      <c r="E59" s="83" t="s">
        <v>29</v>
      </c>
      <c r="F59" s="80">
        <v>80.0</v>
      </c>
      <c r="G59" s="80" t="s">
        <v>48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3"/>
        <v>Collins</v>
      </c>
      <c r="D60" s="81" t="s">
        <v>51</v>
      </c>
      <c r="E60" s="83" t="s">
        <v>27</v>
      </c>
      <c r="F60" s="80">
        <v>50.0</v>
      </c>
      <c r="G60" s="80" t="s">
        <v>46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3"/>
        <v>Collins</v>
      </c>
      <c r="D61" s="81" t="s">
        <v>51</v>
      </c>
      <c r="E61" s="83" t="s">
        <v>27</v>
      </c>
      <c r="F61" s="80">
        <v>91.0</v>
      </c>
      <c r="G61" s="80" t="s">
        <v>48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3"/>
        <v>Collins</v>
      </c>
      <c r="D62" s="81" t="s">
        <v>51</v>
      </c>
      <c r="E62" s="83" t="s">
        <v>27</v>
      </c>
      <c r="F62" s="80">
        <v>84.0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3"/>
        <v>Collins</v>
      </c>
      <c r="D63" s="81" t="s">
        <v>51</v>
      </c>
      <c r="E63" s="83" t="s">
        <v>29</v>
      </c>
      <c r="F63" s="80">
        <v>50.0</v>
      </c>
      <c r="G63" s="80" t="s">
        <v>50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3"/>
        <v>Collins</v>
      </c>
      <c r="D64" s="81" t="s">
        <v>51</v>
      </c>
      <c r="E64" s="83" t="s">
        <v>27</v>
      </c>
      <c r="F64" s="80">
        <v>62.0</v>
      </c>
      <c r="G64" s="80" t="s">
        <v>46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Collins</v>
      </c>
      <c r="D65" s="81" t="s">
        <v>51</v>
      </c>
      <c r="E65" s="83" t="s">
        <v>27</v>
      </c>
      <c r="F65" s="80">
        <v>90.0</v>
      </c>
      <c r="G65" s="80" t="s">
        <v>47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Collins</v>
      </c>
      <c r="D66" s="81" t="s">
        <v>51</v>
      </c>
      <c r="E66" s="83" t="s">
        <v>27</v>
      </c>
      <c r="F66" s="80">
        <v>89.0</v>
      </c>
      <c r="G66" s="80" t="s">
        <v>48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Collins</v>
      </c>
      <c r="D67" s="81" t="s">
        <v>51</v>
      </c>
      <c r="E67" s="83" t="s">
        <v>27</v>
      </c>
      <c r="F67" s="80">
        <v>94.0</v>
      </c>
      <c r="G67" s="80" t="s">
        <v>48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Collins</v>
      </c>
      <c r="D68" s="81" t="s">
        <v>51</v>
      </c>
      <c r="E68" s="83" t="s">
        <v>29</v>
      </c>
      <c r="F68" s="80">
        <v>67.0</v>
      </c>
      <c r="G68" s="80" t="s">
        <v>50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Collins</v>
      </c>
      <c r="D69" s="81" t="s">
        <v>51</v>
      </c>
      <c r="E69" s="83" t="s">
        <v>27</v>
      </c>
      <c r="F69" s="80">
        <v>80.0</v>
      </c>
      <c r="G69" s="80" t="s">
        <v>50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Collins</v>
      </c>
      <c r="D70" s="81" t="s">
        <v>51</v>
      </c>
      <c r="E70" s="83" t="s">
        <v>27</v>
      </c>
      <c r="F70" s="80">
        <v>89.0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Collins</v>
      </c>
      <c r="D71" s="81" t="s">
        <v>51</v>
      </c>
      <c r="E71" s="83" t="s">
        <v>27</v>
      </c>
      <c r="F71" s="80">
        <v>96.0</v>
      </c>
      <c r="G71" s="80" t="s">
        <v>47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>
        <f t="shared" ref="S1:X1" si="1">stdev(S3:S25)</f>
        <v>5.758993654</v>
      </c>
      <c r="T1" s="101">
        <f t="shared" si="1"/>
        <v>12.2677636</v>
      </c>
      <c r="U1" s="101">
        <f t="shared" si="1"/>
        <v>6.126789486</v>
      </c>
      <c r="V1" s="101">
        <f t="shared" si="1"/>
        <v>7.60876341</v>
      </c>
      <c r="W1" s="101">
        <f t="shared" si="1"/>
        <v>3.28171964</v>
      </c>
      <c r="X1" s="101">
        <f t="shared" si="1"/>
        <v>2.139945698</v>
      </c>
    </row>
    <row r="2">
      <c r="A2" s="1"/>
      <c r="B2" s="4" t="s">
        <v>118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>
        <v>2.0</v>
      </c>
      <c r="T3" s="11">
        <v>115.0</v>
      </c>
      <c r="U3" s="11">
        <v>100.0</v>
      </c>
      <c r="V3" s="11">
        <v>73.0</v>
      </c>
      <c r="W3" s="11">
        <v>4.9</v>
      </c>
      <c r="X3" s="11">
        <v>70.0</v>
      </c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>
        <v>19.0</v>
      </c>
      <c r="T4" s="11">
        <v>84.0</v>
      </c>
      <c r="U4" s="11">
        <v>82.0</v>
      </c>
      <c r="V4" s="11">
        <v>74.0</v>
      </c>
      <c r="W4" s="11">
        <v>13.0</v>
      </c>
      <c r="X4" s="11">
        <v>72.3</v>
      </c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87.0</v>
      </c>
      <c r="Q5" s="23"/>
      <c r="S5" s="11">
        <v>22.0</v>
      </c>
      <c r="T5" s="11">
        <v>87.0</v>
      </c>
      <c r="U5" s="11">
        <v>86.0</v>
      </c>
      <c r="V5" s="11">
        <v>62.0</v>
      </c>
      <c r="W5" s="11">
        <v>7.9</v>
      </c>
      <c r="X5" s="11">
        <v>71.3</v>
      </c>
    </row>
    <row r="6">
      <c r="A6" s="1"/>
      <c r="B6" s="24" t="s">
        <v>25</v>
      </c>
      <c r="C6" s="88">
        <f>max(F27:F71)</f>
        <v>100</v>
      </c>
      <c r="D6" s="25">
        <f>average(F27:F71)</f>
        <v>72.31111111</v>
      </c>
      <c r="E6" s="26">
        <f>countifs(F27:F71,"&gt;=90")/45</f>
        <v>0.2888888889</v>
      </c>
      <c r="F6" s="89">
        <f>countifs(F27:F71,"&gt;=95")/45</f>
        <v>0.1333333333</v>
      </c>
      <c r="G6" s="26">
        <f>COUNTIF(G27:G71,"=y")/45</f>
        <v>0.3111111111</v>
      </c>
      <c r="H6" s="25">
        <f t="shared" ref="H6:M6" si="2">average(S:S)</f>
        <v>11.3232914</v>
      </c>
      <c r="I6" s="25">
        <f t="shared" si="2"/>
        <v>99.17782348</v>
      </c>
      <c r="J6" s="25">
        <f t="shared" si="2"/>
        <v>91.21361623</v>
      </c>
      <c r="K6" s="25">
        <f t="shared" si="2"/>
        <v>65.06703181</v>
      </c>
      <c r="L6" s="25">
        <f t="shared" si="2"/>
        <v>8.874238318</v>
      </c>
      <c r="M6" s="27">
        <f t="shared" si="2"/>
        <v>67.25583107</v>
      </c>
      <c r="O6" s="28" t="s">
        <v>26</v>
      </c>
      <c r="P6" s="22"/>
      <c r="Q6" s="23"/>
      <c r="S6" s="11">
        <v>10.0</v>
      </c>
      <c r="T6" s="11">
        <v>112.0</v>
      </c>
      <c r="U6" s="11">
        <v>96.0</v>
      </c>
      <c r="V6" s="11">
        <v>65.0</v>
      </c>
      <c r="W6" s="11">
        <v>8.4</v>
      </c>
      <c r="X6" s="11">
        <v>73.0</v>
      </c>
    </row>
    <row r="7">
      <c r="A7" s="1"/>
      <c r="B7" s="24" t="s">
        <v>27</v>
      </c>
      <c r="C7" s="88">
        <f>maxifs(F27:F71,E27:E71,"=FB")</f>
        <v>100</v>
      </c>
      <c r="D7" s="25">
        <f>averageifs(F27:F71,E27:E71,"=FB")</f>
        <v>70.36</v>
      </c>
      <c r="E7" s="26">
        <f>countifs(F27:F71,"&gt;=90",E27:E71,"=FB")/COUNTIFS(E27:E71,"=FB")</f>
        <v>0.28</v>
      </c>
      <c r="F7" s="26">
        <f>countifs(F27:F71,"&gt;=95",E27:E71,"=FB")/COUNTIFS(E27:E71,"=FB")</f>
        <v>0.2</v>
      </c>
      <c r="G7" s="26">
        <f>COUNTIFS(G27:G71,"=Y",E27:E71,"=FB")/COUNTIFS(E27:E71,"=FB")</f>
        <v>0.28</v>
      </c>
      <c r="H7" s="30" t="s">
        <v>119</v>
      </c>
      <c r="I7" s="31"/>
      <c r="J7" s="31"/>
      <c r="K7" s="31"/>
      <c r="L7" s="31"/>
      <c r="M7" s="32"/>
      <c r="O7" s="33" t="s">
        <v>28</v>
      </c>
      <c r="P7" s="34"/>
      <c r="Q7" s="35"/>
      <c r="S7" s="11">
        <v>10.0</v>
      </c>
      <c r="T7" s="11">
        <v>101.0</v>
      </c>
      <c r="U7" s="11">
        <v>96.0</v>
      </c>
      <c r="V7" s="11">
        <v>64.0</v>
      </c>
      <c r="W7" s="11">
        <v>5.8</v>
      </c>
      <c r="X7" s="11">
        <v>69.3</v>
      </c>
    </row>
    <row r="8">
      <c r="A8" s="1"/>
      <c r="B8" s="24" t="s">
        <v>29</v>
      </c>
      <c r="C8" s="90">
        <f>maxifs(F27:F71,E27:E71,"=SL")</f>
        <v>96</v>
      </c>
      <c r="D8" s="92">
        <f>averageifs(F27:F71,E27:E71,"=SL")</f>
        <v>74.75</v>
      </c>
      <c r="E8" s="89">
        <f>countifs(F27:F71,"&gt;=90",E27:E71,"=SL")/COUNTIFS(E27:E71,"=SL")</f>
        <v>0.3</v>
      </c>
      <c r="F8" s="89">
        <f>countifs(F27:F71,"&gt;=95",E27:E71,"=SL")/COUNTIFS(E27:E71,"=SL")</f>
        <v>0.05</v>
      </c>
      <c r="G8" s="89">
        <f>COUNTIFS(G27:G71,"=Y",E27:E71,"=SL")/COUNTIFS(E27:E71,"=SL")</f>
        <v>0.35</v>
      </c>
      <c r="H8" s="36"/>
      <c r="M8" s="37"/>
      <c r="S8" s="11">
        <v>16.0</v>
      </c>
      <c r="T8" s="11">
        <v>112.0</v>
      </c>
      <c r="U8" s="11">
        <v>84.0</v>
      </c>
      <c r="V8" s="11">
        <v>68.0</v>
      </c>
      <c r="W8" s="11">
        <v>4.9</v>
      </c>
      <c r="X8" s="11">
        <v>72.5</v>
      </c>
    </row>
    <row r="9">
      <c r="A9" s="1"/>
      <c r="B9" s="24" t="s">
        <v>30</v>
      </c>
      <c r="C9" s="90">
        <f>max(F57:F71)</f>
        <v>95</v>
      </c>
      <c r="D9" s="92">
        <f>AVERAGE(F57:F71)</f>
        <v>68.4</v>
      </c>
      <c r="E9" s="89">
        <f>countifs(F57:F71,"&gt;=90")/COUNTIFS(F57:F71,"&gt;0")</f>
        <v>0.2</v>
      </c>
      <c r="F9" s="89">
        <f>countifs(F57:F71,"&gt;=95")/COUNTIFS(F57:F71,"&gt;0")</f>
        <v>0.06666666667</v>
      </c>
      <c r="G9" s="89">
        <f>countifs(G57:G71,"=Y")/15</f>
        <v>0.3333333333</v>
      </c>
      <c r="H9" s="36"/>
      <c r="M9" s="37"/>
      <c r="S9" s="11">
        <v>17.0</v>
      </c>
      <c r="T9" s="11">
        <v>113.0</v>
      </c>
      <c r="U9" s="11">
        <v>99.0</v>
      </c>
      <c r="V9" s="11">
        <v>49.0</v>
      </c>
      <c r="W9" s="11">
        <v>7.3</v>
      </c>
      <c r="X9" s="11">
        <v>67.7</v>
      </c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>
        <v>8.0</v>
      </c>
      <c r="T10" s="11">
        <v>119.0</v>
      </c>
      <c r="U10" s="11">
        <v>97.0</v>
      </c>
      <c r="V10" s="11">
        <v>73.0</v>
      </c>
      <c r="W10" s="11">
        <v>5.3</v>
      </c>
      <c r="X10" s="11">
        <v>69.4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S11" s="11">
        <v>11.0</v>
      </c>
      <c r="T11" s="11">
        <v>125.0</v>
      </c>
      <c r="U11" s="11">
        <v>104.0</v>
      </c>
      <c r="V11" s="11">
        <v>59.0</v>
      </c>
      <c r="W11" s="11">
        <v>7.2</v>
      </c>
      <c r="X11" s="11">
        <v>67.6</v>
      </c>
    </row>
    <row r="12">
      <c r="A12" s="1"/>
      <c r="B12" s="46">
        <v>43711.0</v>
      </c>
      <c r="C12" s="103" t="s">
        <v>120</v>
      </c>
      <c r="D12" s="1"/>
      <c r="E12" s="1"/>
      <c r="F12" s="1"/>
      <c r="G12" s="1"/>
      <c r="H12" s="1"/>
      <c r="I12" s="1"/>
      <c r="J12" s="1"/>
      <c r="K12" s="1"/>
      <c r="L12" s="1"/>
      <c r="M12" s="1"/>
      <c r="S12" s="11">
        <v>18.0</v>
      </c>
      <c r="T12" s="11">
        <v>96.0</v>
      </c>
      <c r="U12" s="11">
        <v>90.0</v>
      </c>
      <c r="V12" s="11">
        <v>60.0</v>
      </c>
      <c r="W12" s="11">
        <v>9.7</v>
      </c>
      <c r="X12" s="11">
        <v>69.4</v>
      </c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S13" s="11">
        <v>8.0</v>
      </c>
      <c r="T13" s="11">
        <v>114.0</v>
      </c>
      <c r="U13" s="11">
        <v>98.0</v>
      </c>
      <c r="V13" s="11">
        <v>70.0</v>
      </c>
      <c r="W13" s="11">
        <v>6.5</v>
      </c>
      <c r="X13" s="11">
        <v>71.1</v>
      </c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S14" s="11">
        <v>4.0</v>
      </c>
      <c r="T14" s="11">
        <v>94.0</v>
      </c>
      <c r="U14" s="11">
        <v>102.0</v>
      </c>
      <c r="V14" s="11">
        <v>76.0</v>
      </c>
      <c r="W14" s="11">
        <v>11.9</v>
      </c>
      <c r="X14" s="11">
        <v>65.2</v>
      </c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S15" s="11">
        <v>4.0</v>
      </c>
      <c r="T15" s="11">
        <v>91.0</v>
      </c>
      <c r="U15" s="11">
        <v>99.0</v>
      </c>
      <c r="V15" s="11">
        <v>74.0</v>
      </c>
      <c r="W15" s="11">
        <v>12.0</v>
      </c>
      <c r="X15" s="11">
        <v>65.9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S16" s="11">
        <v>17.0</v>
      </c>
      <c r="T16" s="11">
        <v>97.0</v>
      </c>
      <c r="U16" s="11">
        <v>92.0</v>
      </c>
      <c r="V16" s="11">
        <v>68.0</v>
      </c>
      <c r="W16" s="11">
        <v>15.1</v>
      </c>
      <c r="X16" s="11">
        <v>71.2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S17" s="11">
        <v>7.0</v>
      </c>
      <c r="T17" s="11">
        <v>110.0</v>
      </c>
      <c r="U17" s="11">
        <v>103.0</v>
      </c>
      <c r="V17" s="11">
        <v>59.0</v>
      </c>
      <c r="W17" s="11">
        <v>5.6</v>
      </c>
      <c r="X17" s="11">
        <v>68.4</v>
      </c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S18" s="11">
        <v>7.0</v>
      </c>
      <c r="T18" s="11">
        <v>94.0</v>
      </c>
      <c r="U18" s="11">
        <v>99.0</v>
      </c>
      <c r="V18" s="11">
        <v>71.0</v>
      </c>
      <c r="W18" s="11">
        <v>10.8</v>
      </c>
      <c r="X18" s="11">
        <v>69.4</v>
      </c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>
        <v>3.0</v>
      </c>
      <c r="T19" s="11">
        <v>103.0</v>
      </c>
      <c r="U19" s="11">
        <v>101.0</v>
      </c>
      <c r="V19" s="11">
        <v>72.0</v>
      </c>
      <c r="W19" s="11">
        <v>14.2</v>
      </c>
      <c r="X19" s="11">
        <v>68.2</v>
      </c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S20" s="11">
        <v>11.0</v>
      </c>
      <c r="T20" s="11">
        <v>107.0</v>
      </c>
      <c r="U20" s="11">
        <v>93.0</v>
      </c>
      <c r="V20" s="11">
        <v>68.0</v>
      </c>
      <c r="W20" s="11">
        <v>7.3</v>
      </c>
      <c r="X20" s="11">
        <v>72.1</v>
      </c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S21" s="11">
        <v>12.0</v>
      </c>
      <c r="T21" s="11">
        <v>112.0</v>
      </c>
      <c r="U21" s="11">
        <v>98.0</v>
      </c>
      <c r="V21" s="11">
        <v>69.0</v>
      </c>
      <c r="W21" s="11">
        <v>8.4</v>
      </c>
      <c r="X21" s="11">
        <v>71.1</v>
      </c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S22" s="11">
        <v>10.0</v>
      </c>
      <c r="T22" s="11">
        <v>101.0</v>
      </c>
      <c r="U22" s="11">
        <v>94.0</v>
      </c>
      <c r="V22" s="11">
        <v>72.0</v>
      </c>
      <c r="W22" s="11">
        <v>13.1</v>
      </c>
      <c r="X22" s="11">
        <v>72.1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S23" s="11">
        <v>17.0</v>
      </c>
      <c r="T23" s="11">
        <v>96.0</v>
      </c>
      <c r="U23" s="11">
        <v>88.0</v>
      </c>
      <c r="V23" s="11">
        <v>70.0</v>
      </c>
      <c r="W23" s="11">
        <v>11.7</v>
      </c>
      <c r="X23" s="11">
        <v>71.7</v>
      </c>
    </row>
    <row r="24">
      <c r="A24" s="1"/>
      <c r="B24" s="1"/>
      <c r="S24" s="11">
        <v>19.0</v>
      </c>
      <c r="T24" s="11">
        <v>110.0</v>
      </c>
      <c r="U24" s="11">
        <v>93.0</v>
      </c>
      <c r="V24" s="11">
        <v>55.0</v>
      </c>
      <c r="W24" s="11">
        <v>5.8</v>
      </c>
      <c r="X24" s="11">
        <v>71.4</v>
      </c>
    </row>
    <row r="25">
      <c r="A25" s="76"/>
      <c r="B25" s="1" t="s">
        <v>38</v>
      </c>
      <c r="S25" s="11">
        <v>14.0</v>
      </c>
      <c r="T25" s="11">
        <v>75.0</v>
      </c>
      <c r="U25" s="11">
        <v>89.0</v>
      </c>
      <c r="V25" s="11">
        <v>83.0</v>
      </c>
      <c r="W25" s="11">
        <v>12.9</v>
      </c>
      <c r="X25" s="11">
        <v>71.7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 t="str">
        <f t="shared" ref="C27:C71" si="3">$B$2</f>
        <v>Taylor</v>
      </c>
      <c r="D27" s="79"/>
      <c r="E27" s="76" t="s">
        <v>27</v>
      </c>
      <c r="F27" s="80">
        <v>50.0</v>
      </c>
      <c r="G27" s="80" t="s">
        <v>46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si="3"/>
        <v>Taylor</v>
      </c>
      <c r="D28" s="79"/>
      <c r="E28" s="76" t="s">
        <v>27</v>
      </c>
      <c r="F28" s="80">
        <v>97.0</v>
      </c>
      <c r="G28" s="80" t="s">
        <v>47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3"/>
        <v>Taylor</v>
      </c>
      <c r="D29" s="79"/>
      <c r="E29" s="76" t="s">
        <v>27</v>
      </c>
      <c r="F29" s="80">
        <v>77.0</v>
      </c>
      <c r="G29" s="80" t="s">
        <v>46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3"/>
        <v>Taylor</v>
      </c>
      <c r="D30" s="79"/>
      <c r="E30" s="76" t="s">
        <v>27</v>
      </c>
      <c r="F30" s="80">
        <v>50.0</v>
      </c>
      <c r="G30" s="80" t="s">
        <v>46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3"/>
        <v>Taylor</v>
      </c>
      <c r="D31" s="79"/>
      <c r="E31" s="76" t="s">
        <v>27</v>
      </c>
      <c r="F31" s="80">
        <v>50.0</v>
      </c>
      <c r="G31" s="80" t="s">
        <v>50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3"/>
        <v>Taylor</v>
      </c>
      <c r="D32" s="79"/>
      <c r="E32" s="76" t="s">
        <v>27</v>
      </c>
      <c r="F32" s="80">
        <v>62.0</v>
      </c>
      <c r="G32" s="80" t="s">
        <v>50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3"/>
        <v>Taylor</v>
      </c>
      <c r="D33" s="79"/>
      <c r="E33" s="76" t="s">
        <v>27</v>
      </c>
      <c r="F33" s="80">
        <v>84.0</v>
      </c>
      <c r="G33" s="80" t="s">
        <v>50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3"/>
        <v>Taylor</v>
      </c>
      <c r="D34" s="79"/>
      <c r="E34" s="76" t="s">
        <v>27</v>
      </c>
      <c r="F34" s="80">
        <v>100.0</v>
      </c>
      <c r="G34" s="80" t="s">
        <v>48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3"/>
        <v>Taylor</v>
      </c>
      <c r="D35" s="79"/>
      <c r="E35" s="76" t="s">
        <v>27</v>
      </c>
      <c r="F35" s="80">
        <v>94.0</v>
      </c>
      <c r="G35" s="80" t="s">
        <v>48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3"/>
        <v>Taylor</v>
      </c>
      <c r="D36" s="79"/>
      <c r="E36" s="76" t="s">
        <v>27</v>
      </c>
      <c r="F36" s="80">
        <v>50.0</v>
      </c>
      <c r="G36" s="80" t="s">
        <v>46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3"/>
        <v>Taylor</v>
      </c>
      <c r="D37" s="79"/>
      <c r="E37" s="76" t="s">
        <v>27</v>
      </c>
      <c r="F37" s="80">
        <v>50.0</v>
      </c>
      <c r="G37" s="80" t="s">
        <v>46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3"/>
        <v>Taylor</v>
      </c>
      <c r="D38" s="79"/>
      <c r="E38" s="76" t="s">
        <v>27</v>
      </c>
      <c r="F38" s="80">
        <v>97.0</v>
      </c>
      <c r="G38" s="80" t="s">
        <v>48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3"/>
        <v>Taylor</v>
      </c>
      <c r="D39" s="79"/>
      <c r="E39" s="76" t="s">
        <v>27</v>
      </c>
      <c r="F39" s="80">
        <v>98.0</v>
      </c>
      <c r="G39" s="80" t="s">
        <v>48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3"/>
        <v>Taylor</v>
      </c>
      <c r="D40" s="79"/>
      <c r="E40" s="76" t="s">
        <v>27</v>
      </c>
      <c r="F40" s="80">
        <v>50.0</v>
      </c>
      <c r="G40" s="80" t="s">
        <v>46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3"/>
        <v>Taylor</v>
      </c>
      <c r="D41" s="79"/>
      <c r="E41" s="76" t="s">
        <v>27</v>
      </c>
      <c r="F41" s="80">
        <v>67.0</v>
      </c>
      <c r="G41" s="80" t="s">
        <v>50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3"/>
        <v>Taylor</v>
      </c>
      <c r="D42" s="79"/>
      <c r="E42" s="76" t="s">
        <v>29</v>
      </c>
      <c r="F42" s="80">
        <v>96.0</v>
      </c>
      <c r="G42" s="80" t="s">
        <v>48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3"/>
        <v>Taylor</v>
      </c>
      <c r="D43" s="79"/>
      <c r="E43" s="76" t="s">
        <v>29</v>
      </c>
      <c r="F43" s="80">
        <v>94.0</v>
      </c>
      <c r="G43" s="80" t="s">
        <v>47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3"/>
        <v>Taylor</v>
      </c>
      <c r="D44" s="79"/>
      <c r="E44" s="76" t="s">
        <v>29</v>
      </c>
      <c r="F44" s="80">
        <v>70.0</v>
      </c>
      <c r="G44" s="80" t="s">
        <v>46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3"/>
        <v>Taylor</v>
      </c>
      <c r="D45" s="79"/>
      <c r="E45" s="76" t="s">
        <v>29</v>
      </c>
      <c r="F45" s="80">
        <v>90.0</v>
      </c>
      <c r="G45" s="80" t="s">
        <v>47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3"/>
        <v>Taylor</v>
      </c>
      <c r="D46" s="79"/>
      <c r="E46" s="76" t="s">
        <v>29</v>
      </c>
      <c r="F46" s="80">
        <v>89.0</v>
      </c>
      <c r="G46" s="80" t="s">
        <v>48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3"/>
        <v>Taylor</v>
      </c>
      <c r="D47" s="79"/>
      <c r="E47" s="76" t="s">
        <v>29</v>
      </c>
      <c r="F47" s="80">
        <v>76.0</v>
      </c>
      <c r="G47" s="80" t="s">
        <v>48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3"/>
        <v>Taylor</v>
      </c>
      <c r="D48" s="79"/>
      <c r="E48" s="76" t="s">
        <v>29</v>
      </c>
      <c r="F48" s="80">
        <v>68.0</v>
      </c>
      <c r="G48" s="80" t="s">
        <v>50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3"/>
        <v>Taylor</v>
      </c>
      <c r="D49" s="79"/>
      <c r="E49" s="76" t="s">
        <v>29</v>
      </c>
      <c r="F49" s="80">
        <v>70.0</v>
      </c>
      <c r="G49" s="80" t="s">
        <v>46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3"/>
        <v>Taylor</v>
      </c>
      <c r="D50" s="79"/>
      <c r="E50" s="76" t="s">
        <v>29</v>
      </c>
      <c r="F50" s="80">
        <v>50.0</v>
      </c>
      <c r="G50" s="80" t="s">
        <v>46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3"/>
        <v>Taylor</v>
      </c>
      <c r="D51" s="79"/>
      <c r="E51" s="76" t="s">
        <v>29</v>
      </c>
      <c r="F51" s="80">
        <v>75.0</v>
      </c>
      <c r="G51" s="80" t="s">
        <v>46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3"/>
        <v>Taylor</v>
      </c>
      <c r="D52" s="79"/>
      <c r="E52" s="76" t="s">
        <v>29</v>
      </c>
      <c r="F52" s="80">
        <v>89.0</v>
      </c>
      <c r="G52" s="80" t="s">
        <v>47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3"/>
        <v>Taylor</v>
      </c>
      <c r="D53" s="79"/>
      <c r="E53" s="76" t="s">
        <v>29</v>
      </c>
      <c r="F53" s="80">
        <v>92.0</v>
      </c>
      <c r="G53" s="80" t="s">
        <v>48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3"/>
        <v>Taylor</v>
      </c>
      <c r="D54" s="79"/>
      <c r="E54" s="76" t="s">
        <v>29</v>
      </c>
      <c r="F54" s="80">
        <v>50.0</v>
      </c>
      <c r="G54" s="80" t="s">
        <v>45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3"/>
        <v>Taylor</v>
      </c>
      <c r="D55" s="79"/>
      <c r="E55" s="76" t="s">
        <v>29</v>
      </c>
      <c r="F55" s="80">
        <v>93.0</v>
      </c>
      <c r="G55" s="80" t="s">
        <v>48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3"/>
        <v>Taylor</v>
      </c>
      <c r="D56" s="79"/>
      <c r="E56" s="76" t="s">
        <v>29</v>
      </c>
      <c r="F56" s="80">
        <v>50.0</v>
      </c>
      <c r="G56" s="80" t="s">
        <v>46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3"/>
        <v>Taylor</v>
      </c>
      <c r="D57" s="81" t="s">
        <v>51</v>
      </c>
      <c r="E57" s="83" t="s">
        <v>27</v>
      </c>
      <c r="F57" s="80">
        <v>72.0</v>
      </c>
      <c r="G57" s="80" t="s">
        <v>47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3"/>
        <v>Taylor</v>
      </c>
      <c r="D58" s="81" t="s">
        <v>51</v>
      </c>
      <c r="E58" s="83" t="s">
        <v>27</v>
      </c>
      <c r="F58" s="80">
        <v>95.0</v>
      </c>
      <c r="G58" s="80" t="s">
        <v>48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3"/>
        <v>Taylor</v>
      </c>
      <c r="D59" s="81" t="s">
        <v>51</v>
      </c>
      <c r="E59" s="83" t="s">
        <v>27</v>
      </c>
      <c r="F59" s="80">
        <v>50.0</v>
      </c>
      <c r="G59" s="80" t="s">
        <v>46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3"/>
        <v>Taylor</v>
      </c>
      <c r="D60" s="81" t="s">
        <v>51</v>
      </c>
      <c r="E60" s="83" t="s">
        <v>29</v>
      </c>
      <c r="F60" s="80">
        <v>50.0</v>
      </c>
      <c r="G60" s="80" t="s">
        <v>45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3"/>
        <v>Taylor</v>
      </c>
      <c r="D61" s="81" t="s">
        <v>51</v>
      </c>
      <c r="E61" s="83" t="s">
        <v>27</v>
      </c>
      <c r="F61" s="80">
        <v>77.0</v>
      </c>
      <c r="G61" s="80" t="s">
        <v>50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3"/>
        <v>Taylor</v>
      </c>
      <c r="D62" s="81" t="s">
        <v>51</v>
      </c>
      <c r="E62" s="83" t="s">
        <v>27</v>
      </c>
      <c r="F62" s="80">
        <v>50.0</v>
      </c>
      <c r="G62" s="80" t="s">
        <v>46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3"/>
        <v>Taylor</v>
      </c>
      <c r="D63" s="81" t="s">
        <v>51</v>
      </c>
      <c r="E63" s="83" t="s">
        <v>27</v>
      </c>
      <c r="F63" s="80">
        <v>91.0</v>
      </c>
      <c r="G63" s="80" t="s">
        <v>48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3"/>
        <v>Taylor</v>
      </c>
      <c r="D64" s="81" t="s">
        <v>51</v>
      </c>
      <c r="E64" s="83" t="s">
        <v>29</v>
      </c>
      <c r="F64" s="80">
        <v>66.0</v>
      </c>
      <c r="G64" s="80" t="s">
        <v>50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Taylor</v>
      </c>
      <c r="D65" s="81" t="s">
        <v>51</v>
      </c>
      <c r="E65" s="83" t="s">
        <v>29</v>
      </c>
      <c r="F65" s="80">
        <v>50.0</v>
      </c>
      <c r="G65" s="80" t="s">
        <v>50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Taylor</v>
      </c>
      <c r="D66" s="81" t="s">
        <v>51</v>
      </c>
      <c r="E66" s="83" t="s">
        <v>27</v>
      </c>
      <c r="F66" s="80">
        <v>74.0</v>
      </c>
      <c r="G66" s="80" t="s">
        <v>48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Taylor</v>
      </c>
      <c r="D67" s="81" t="s">
        <v>51</v>
      </c>
      <c r="E67" s="1" t="s">
        <v>27</v>
      </c>
      <c r="F67" s="80">
        <v>74.0</v>
      </c>
      <c r="G67" s="80" t="s">
        <v>50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Taylor</v>
      </c>
      <c r="D68" s="81" t="s">
        <v>51</v>
      </c>
      <c r="E68" s="1" t="s">
        <v>27</v>
      </c>
      <c r="F68" s="80">
        <v>50.0</v>
      </c>
      <c r="G68" s="80" t="s">
        <v>47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Taylor</v>
      </c>
      <c r="D69" s="81" t="s">
        <v>51</v>
      </c>
      <c r="E69" s="1" t="s">
        <v>29</v>
      </c>
      <c r="F69" s="80">
        <v>94.0</v>
      </c>
      <c r="G69" s="80" t="s">
        <v>48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Taylor</v>
      </c>
      <c r="D70" s="81" t="s">
        <v>51</v>
      </c>
      <c r="E70" s="83" t="s">
        <v>29</v>
      </c>
      <c r="F70" s="80">
        <v>83.0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Taylor</v>
      </c>
      <c r="D71" s="81" t="s">
        <v>51</v>
      </c>
      <c r="E71" s="83" t="s">
        <v>27</v>
      </c>
      <c r="F71" s="80">
        <v>50.0</v>
      </c>
      <c r="G71" s="80" t="s">
        <v>46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2">
    <mergeCell ref="B2:C2"/>
    <mergeCell ref="H7:M10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>
        <f t="shared" ref="S1:X1" si="1">stdev(S3:S25)</f>
        <v>7.075258903</v>
      </c>
      <c r="T1" s="101">
        <f t="shared" si="1"/>
        <v>10.60427239</v>
      </c>
      <c r="U1" s="101">
        <f t="shared" si="1"/>
        <v>6.624603799</v>
      </c>
      <c r="V1" s="101">
        <f t="shared" si="1"/>
        <v>10.76592487</v>
      </c>
      <c r="W1" s="101">
        <f t="shared" si="1"/>
        <v>2.062060829</v>
      </c>
      <c r="X1" s="101">
        <f t="shared" si="1"/>
        <v>2.644585788</v>
      </c>
    </row>
    <row r="2">
      <c r="A2" s="1"/>
      <c r="B2" s="4" t="s">
        <v>121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>
        <v>16.0</v>
      </c>
      <c r="T3" s="11">
        <v>94.0</v>
      </c>
      <c r="U3" s="11">
        <v>74.0</v>
      </c>
      <c r="V3" s="11">
        <v>62.0</v>
      </c>
      <c r="W3" s="11">
        <v>5.0</v>
      </c>
      <c r="X3" s="11">
        <v>68.4</v>
      </c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>
        <v>14.0</v>
      </c>
      <c r="T4" s="11">
        <v>110.0</v>
      </c>
      <c r="U4" s="11">
        <v>79.0</v>
      </c>
      <c r="V4" s="11">
        <v>45.0</v>
      </c>
      <c r="W4" s="11">
        <v>4.9</v>
      </c>
      <c r="X4" s="11">
        <v>71.9</v>
      </c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93.0</v>
      </c>
      <c r="Q5" s="23"/>
      <c r="S5" s="11">
        <v>0.0</v>
      </c>
      <c r="T5" s="11">
        <v>109.0</v>
      </c>
      <c r="U5" s="11">
        <v>91.0</v>
      </c>
      <c r="V5" s="11">
        <v>47.0</v>
      </c>
      <c r="W5" s="11">
        <v>8.4</v>
      </c>
      <c r="X5" s="11">
        <v>64.4</v>
      </c>
    </row>
    <row r="6">
      <c r="A6" s="1"/>
      <c r="B6" s="24" t="s">
        <v>25</v>
      </c>
      <c r="C6" s="88">
        <f>max(F28:F71)</f>
        <v>98</v>
      </c>
      <c r="D6" s="25">
        <f>average(F28:F71)</f>
        <v>78.59090909</v>
      </c>
      <c r="E6" s="26">
        <f>countifs(F27:F71,"&gt;=90")/45</f>
        <v>0.4</v>
      </c>
      <c r="F6" s="89">
        <f>countifs(F27:F71,"&gt;=95")/45</f>
        <v>0.08888888889</v>
      </c>
      <c r="G6" s="26">
        <f>COUNTIF(G28:G71,"=y")/45</f>
        <v>0.3111111111</v>
      </c>
      <c r="H6" s="25">
        <f t="shared" ref="H6:M6" si="2">average(S:S)</f>
        <v>6.209901227</v>
      </c>
      <c r="I6" s="25">
        <f t="shared" si="2"/>
        <v>95.34592234</v>
      </c>
      <c r="J6" s="25">
        <f t="shared" si="2"/>
        <v>80.57551258</v>
      </c>
      <c r="K6" s="25">
        <f t="shared" si="2"/>
        <v>55.74512343</v>
      </c>
      <c r="L6" s="25">
        <f t="shared" si="2"/>
        <v>6.465876267</v>
      </c>
      <c r="M6" s="27">
        <f t="shared" si="2"/>
        <v>65.2342622</v>
      </c>
      <c r="O6" s="28" t="s">
        <v>26</v>
      </c>
      <c r="P6" s="22"/>
      <c r="Q6" s="23"/>
      <c r="S6" s="11">
        <v>1.0</v>
      </c>
      <c r="T6" s="11">
        <v>102.0</v>
      </c>
      <c r="U6" s="29">
        <v>83.0</v>
      </c>
      <c r="V6" s="29">
        <v>65.0</v>
      </c>
      <c r="W6" s="11">
        <v>9.4</v>
      </c>
      <c r="X6" s="11">
        <v>71.9</v>
      </c>
    </row>
    <row r="7">
      <c r="A7" s="1"/>
      <c r="B7" s="24" t="s">
        <v>27</v>
      </c>
      <c r="C7" s="88">
        <f>maxifs(F28:F71,E28:E71,"=FB")</f>
        <v>98</v>
      </c>
      <c r="D7" s="25">
        <f>averageifs(F28:F71,E28:E71,"=FB")</f>
        <v>78.7826087</v>
      </c>
      <c r="E7" s="26">
        <f>countifs(F28:F71,"&gt;=90",E28:E71,"=FB")/COUNTIFS(E28:E71,"=FB")</f>
        <v>0.4347826087</v>
      </c>
      <c r="F7" s="26">
        <f>countifs(F28:F71,"&gt;=95",E28:E71,"=FB")/COUNTIFS(E28:E71,"=FB")</f>
        <v>0.1304347826</v>
      </c>
      <c r="G7" s="26">
        <f>COUNTIFS(G28:G71,"=Y",E28:E71,"=FB")/COUNTIFS(E28:E71,"=FB")</f>
        <v>0.2608695652</v>
      </c>
      <c r="H7" s="30" t="s">
        <v>122</v>
      </c>
      <c r="I7" s="31"/>
      <c r="J7" s="31"/>
      <c r="K7" s="31"/>
      <c r="L7" s="31"/>
      <c r="M7" s="32"/>
      <c r="O7" s="33" t="s">
        <v>28</v>
      </c>
      <c r="P7" s="34"/>
      <c r="Q7" s="35"/>
      <c r="S7" s="11">
        <v>1.0</v>
      </c>
      <c r="T7" s="11">
        <v>100.0</v>
      </c>
      <c r="U7" s="29">
        <v>83.0</v>
      </c>
      <c r="V7" s="29">
        <v>70.0</v>
      </c>
      <c r="W7" s="11">
        <v>9.5</v>
      </c>
      <c r="X7" s="11">
        <v>67.7</v>
      </c>
    </row>
    <row r="8">
      <c r="A8" s="1"/>
      <c r="B8" s="24" t="s">
        <v>29</v>
      </c>
      <c r="C8" s="90">
        <f>maxifs(F28:F71,E28:E71,"=SL")</f>
        <v>96</v>
      </c>
      <c r="D8" s="92">
        <f>averageifs(F28:F71,E28:E71,"=SL")</f>
        <v>79.8</v>
      </c>
      <c r="E8" s="89">
        <f>countifs(F28:F71,"&gt;=90",E28:E71,"=SL")/COUNTIFS(E28:E71,"=SL")</f>
        <v>0.4</v>
      </c>
      <c r="F8" s="89">
        <f>countifs(F28:F71,"&gt;=95",E28:E71,"=SL")/COUNTIFS(E28:E71,"=SL")</f>
        <v>0.05</v>
      </c>
      <c r="G8" s="89">
        <f>COUNTIFS(G28:G71,"=Y",E28:E71,"=SL")/COUNTIFS(E28:E71,"=SL")</f>
        <v>0.4</v>
      </c>
      <c r="H8" s="36"/>
      <c r="M8" s="37"/>
      <c r="S8" s="11">
        <v>1.0</v>
      </c>
      <c r="T8" s="11">
        <v>100.0</v>
      </c>
      <c r="U8" s="29">
        <v>87.0</v>
      </c>
      <c r="V8" s="29">
        <v>50.0</v>
      </c>
      <c r="W8" s="11">
        <v>5.7</v>
      </c>
      <c r="X8" s="11">
        <v>63.8</v>
      </c>
    </row>
    <row r="9">
      <c r="A9" s="1"/>
      <c r="B9" s="24" t="s">
        <v>30</v>
      </c>
      <c r="C9" s="90">
        <f>max(F57:F71)</f>
        <v>95</v>
      </c>
      <c r="D9" s="92">
        <f>AVERAGE(F57:F71)</f>
        <v>81.13333333</v>
      </c>
      <c r="E9" s="89">
        <f>countifs(F57:F71,"&gt;=90")/COUNTIFS(F57:F71,"&gt;0")</f>
        <v>0.4</v>
      </c>
      <c r="F9" s="89">
        <f>countifs(F57:F71,"&gt;=95")/COUNTIFS(F57:F71,"&gt;0")</f>
        <v>0.06666666667</v>
      </c>
      <c r="G9" s="89">
        <f>countifs(G57:G71,"=Y")/15</f>
        <v>0.4666666667</v>
      </c>
      <c r="H9" s="36"/>
      <c r="M9" s="37"/>
      <c r="S9" s="11">
        <v>14.0</v>
      </c>
      <c r="T9" s="11">
        <v>94.0</v>
      </c>
      <c r="U9" s="29">
        <v>77.0</v>
      </c>
      <c r="V9" s="29">
        <v>52.0</v>
      </c>
      <c r="W9" s="11">
        <v>5.6</v>
      </c>
      <c r="X9" s="11">
        <v>64.9</v>
      </c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>
        <v>9.0</v>
      </c>
      <c r="T10" s="11">
        <v>74.0</v>
      </c>
      <c r="U10" s="29">
        <v>75.0</v>
      </c>
      <c r="V10" s="29">
        <v>76.0</v>
      </c>
      <c r="W10" s="11">
        <v>10.8</v>
      </c>
      <c r="X10" s="11">
        <v>63.3</v>
      </c>
    </row>
    <row r="11">
      <c r="A11" s="1"/>
      <c r="B11" s="1"/>
      <c r="S11" s="11">
        <v>12.0</v>
      </c>
      <c r="T11" s="11">
        <v>86.0</v>
      </c>
      <c r="U11" s="11">
        <v>76.0</v>
      </c>
      <c r="V11" s="11">
        <v>40.0</v>
      </c>
      <c r="W11" s="11">
        <v>5.6</v>
      </c>
      <c r="X11" s="11">
        <v>71.2</v>
      </c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>
        <v>20.0</v>
      </c>
      <c r="T12" s="11">
        <v>76.0</v>
      </c>
      <c r="U12" s="11">
        <v>70.0</v>
      </c>
      <c r="V12" s="11">
        <v>76.0</v>
      </c>
      <c r="W12" s="11">
        <v>10.1</v>
      </c>
      <c r="X12" s="11">
        <v>68.6</v>
      </c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>
        <v>16.0</v>
      </c>
      <c r="T13" s="11">
        <v>91.0</v>
      </c>
      <c r="U13" s="11">
        <v>75.0</v>
      </c>
      <c r="V13" s="11">
        <v>64.0</v>
      </c>
      <c r="W13" s="11">
        <v>6.4</v>
      </c>
      <c r="X13" s="11">
        <v>68.9</v>
      </c>
    </row>
    <row r="14">
      <c r="A14" s="1"/>
      <c r="B14" s="54" t="s">
        <v>25</v>
      </c>
      <c r="C14" s="93">
        <v>100.0</v>
      </c>
      <c r="D14" s="55">
        <v>74.0</v>
      </c>
      <c r="E14" s="94">
        <v>0.31</v>
      </c>
      <c r="F14" s="95">
        <v>0.09</v>
      </c>
      <c r="G14" s="94">
        <v>0.36</v>
      </c>
      <c r="H14" s="55">
        <v>9.0</v>
      </c>
      <c r="I14" s="55">
        <v>108.0</v>
      </c>
      <c r="J14" s="55">
        <v>86.0</v>
      </c>
      <c r="K14" s="55">
        <v>45.0</v>
      </c>
      <c r="L14" s="55">
        <v>5.0</v>
      </c>
      <c r="M14" s="56">
        <v>68.0</v>
      </c>
      <c r="S14" s="11">
        <v>-1.0</v>
      </c>
      <c r="T14" s="11">
        <v>102.0</v>
      </c>
      <c r="U14" s="11">
        <v>84.0</v>
      </c>
      <c r="V14" s="11">
        <v>50.0</v>
      </c>
      <c r="W14" s="11">
        <v>7.4</v>
      </c>
      <c r="X14" s="11">
        <v>69.0</v>
      </c>
    </row>
    <row r="15">
      <c r="A15" s="1"/>
      <c r="B15" s="54" t="s">
        <v>27</v>
      </c>
      <c r="C15" s="93">
        <v>100.0</v>
      </c>
      <c r="D15" s="55">
        <v>75.0</v>
      </c>
      <c r="E15" s="94">
        <v>0.4</v>
      </c>
      <c r="F15" s="94">
        <v>0.15</v>
      </c>
      <c r="G15" s="94">
        <v>0.35</v>
      </c>
      <c r="H15" s="57" t="s">
        <v>123</v>
      </c>
      <c r="I15" s="31"/>
      <c r="J15" s="31"/>
      <c r="K15" s="31"/>
      <c r="L15" s="31"/>
      <c r="M15" s="32"/>
      <c r="S15" s="11">
        <v>17.0</v>
      </c>
      <c r="T15" s="11">
        <v>91.0</v>
      </c>
      <c r="U15" s="11">
        <v>71.0</v>
      </c>
      <c r="V15" s="11">
        <v>46.0</v>
      </c>
      <c r="W15" s="11">
        <v>4.6</v>
      </c>
      <c r="X15" s="11">
        <v>70.5</v>
      </c>
    </row>
    <row r="16">
      <c r="A16" s="1"/>
      <c r="B16" s="54" t="s">
        <v>29</v>
      </c>
      <c r="C16" s="96">
        <v>96.0</v>
      </c>
      <c r="D16" s="97">
        <v>74.0</v>
      </c>
      <c r="E16" s="95">
        <v>0.24</v>
      </c>
      <c r="F16" s="95">
        <v>0.04</v>
      </c>
      <c r="G16" s="95">
        <v>0.36</v>
      </c>
      <c r="H16" s="36"/>
      <c r="M16" s="37"/>
      <c r="S16" s="11">
        <v>8.0</v>
      </c>
      <c r="T16" s="11">
        <v>112.0</v>
      </c>
      <c r="U16" s="11">
        <v>91.0</v>
      </c>
      <c r="V16" s="11">
        <v>49.0</v>
      </c>
      <c r="W16" s="11">
        <v>7.6</v>
      </c>
      <c r="X16" s="11">
        <v>67.9</v>
      </c>
    </row>
    <row r="17">
      <c r="A17" s="1"/>
      <c r="B17" s="54" t="s">
        <v>30</v>
      </c>
      <c r="C17" s="96">
        <v>92.0</v>
      </c>
      <c r="D17" s="97">
        <v>70.0</v>
      </c>
      <c r="E17" s="95">
        <v>0.2</v>
      </c>
      <c r="F17" s="95">
        <v>0.0</v>
      </c>
      <c r="G17" s="95">
        <v>0.27</v>
      </c>
      <c r="H17" s="36"/>
      <c r="M17" s="37"/>
      <c r="S17" s="11">
        <v>4.0</v>
      </c>
      <c r="T17" s="11">
        <v>117.0</v>
      </c>
      <c r="U17" s="11">
        <v>94.0</v>
      </c>
      <c r="V17" s="11">
        <v>47.0</v>
      </c>
      <c r="W17" s="11">
        <v>7.8</v>
      </c>
      <c r="X17" s="11">
        <v>66.1</v>
      </c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>
        <v>10.0</v>
      </c>
      <c r="T18" s="11">
        <v>105.0</v>
      </c>
      <c r="U18" s="11">
        <v>86.0</v>
      </c>
      <c r="V18" s="11">
        <v>54.0</v>
      </c>
      <c r="W18" s="11">
        <v>8.4</v>
      </c>
      <c r="X18" s="11">
        <v>67.7</v>
      </c>
    </row>
    <row r="19">
      <c r="A19" s="1"/>
      <c r="B19" s="100">
        <v>2.0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>
        <v>15.0</v>
      </c>
      <c r="T19" s="11">
        <v>87.0</v>
      </c>
      <c r="U19" s="11">
        <v>84.0</v>
      </c>
      <c r="V19" s="11">
        <v>68.0</v>
      </c>
      <c r="W19" s="11">
        <v>9.9</v>
      </c>
      <c r="X19" s="11">
        <v>68.1</v>
      </c>
    </row>
    <row r="20">
      <c r="A20" s="1"/>
      <c r="B20" s="62" t="s">
        <v>33</v>
      </c>
      <c r="C20" s="64">
        <f>C6-C14</f>
        <v>-2</v>
      </c>
      <c r="D20" s="64"/>
      <c r="E20" s="64" t="s">
        <v>2</v>
      </c>
      <c r="F20" s="98">
        <f>H6-H14</f>
        <v>-2.790098773</v>
      </c>
      <c r="G20" s="1"/>
      <c r="H20" s="1"/>
      <c r="I20" s="1"/>
      <c r="J20" s="1"/>
      <c r="K20" s="1"/>
      <c r="L20" s="1"/>
      <c r="M20" s="1"/>
      <c r="S20" s="11">
        <v>18.0</v>
      </c>
      <c r="T20" s="11">
        <v>105.0</v>
      </c>
      <c r="U20" s="11">
        <v>82.0</v>
      </c>
      <c r="V20" s="11">
        <v>44.0</v>
      </c>
      <c r="W20" s="11">
        <v>4.8</v>
      </c>
      <c r="X20" s="11">
        <v>67.9</v>
      </c>
    </row>
    <row r="21">
      <c r="A21" s="1"/>
      <c r="B21" s="66" t="s">
        <v>34</v>
      </c>
      <c r="C21" s="67">
        <f>D6-D14</f>
        <v>4.590909091</v>
      </c>
      <c r="D21" s="68"/>
      <c r="E21" s="68" t="s">
        <v>22</v>
      </c>
      <c r="F21" s="99">
        <f>K6-K14</f>
        <v>10.74512343</v>
      </c>
      <c r="G21" s="1"/>
      <c r="H21" s="1"/>
      <c r="I21" s="1"/>
      <c r="J21" s="1"/>
      <c r="K21" s="1"/>
      <c r="L21" s="1"/>
      <c r="M21" s="1"/>
      <c r="S21" s="11">
        <v>7.0</v>
      </c>
      <c r="T21" s="11">
        <v>103.0</v>
      </c>
      <c r="U21" s="11">
        <v>89.0</v>
      </c>
      <c r="V21" s="11">
        <v>41.0</v>
      </c>
      <c r="W21" s="11">
        <v>5.6</v>
      </c>
      <c r="X21" s="11">
        <v>64.9</v>
      </c>
    </row>
    <row r="22">
      <c r="A22" s="1"/>
      <c r="B22" s="66" t="s">
        <v>35</v>
      </c>
      <c r="C22" s="70">
        <f>E6-E14</f>
        <v>0.09</v>
      </c>
      <c r="D22" s="68"/>
      <c r="E22" s="68" t="s">
        <v>6</v>
      </c>
      <c r="F22" s="99">
        <f>L6-L14</f>
        <v>1.465876267</v>
      </c>
      <c r="G22" s="1"/>
      <c r="H22" s="1"/>
      <c r="I22" s="1"/>
      <c r="J22" s="1"/>
      <c r="K22" s="1"/>
      <c r="L22" s="1"/>
      <c r="M22" s="1"/>
      <c r="S22" s="11">
        <v>-3.0</v>
      </c>
      <c r="T22" s="11">
        <v>99.0</v>
      </c>
      <c r="U22" s="11">
        <v>86.0</v>
      </c>
      <c r="V22" s="11">
        <v>63.0</v>
      </c>
      <c r="W22" s="11">
        <v>8.7</v>
      </c>
      <c r="X22" s="11">
        <v>66.0</v>
      </c>
    </row>
    <row r="23">
      <c r="A23" s="1"/>
      <c r="B23" s="66" t="s">
        <v>36</v>
      </c>
      <c r="C23" s="71">
        <f>F6-F14</f>
        <v>-0.001111111111</v>
      </c>
      <c r="D23" s="68"/>
      <c r="E23" s="68" t="s">
        <v>23</v>
      </c>
      <c r="F23" s="99">
        <f>M6-M14</f>
        <v>-2.765737796</v>
      </c>
      <c r="G23" s="1"/>
      <c r="H23" s="1"/>
      <c r="I23" s="1"/>
      <c r="J23" s="1"/>
      <c r="K23" s="1"/>
      <c r="L23" s="1"/>
      <c r="M23" s="1"/>
      <c r="S23" s="11">
        <v>2.0</v>
      </c>
      <c r="T23" s="11">
        <v>101.0</v>
      </c>
      <c r="U23" s="11">
        <v>86.0</v>
      </c>
      <c r="V23" s="11">
        <v>52.0</v>
      </c>
      <c r="W23" s="11">
        <v>3.6</v>
      </c>
      <c r="X23" s="11">
        <v>67.3</v>
      </c>
    </row>
    <row r="24">
      <c r="A24" s="1"/>
      <c r="B24" s="72" t="s">
        <v>37</v>
      </c>
      <c r="C24" s="73">
        <f>G6-G14</f>
        <v>-0.04888888889</v>
      </c>
      <c r="D24" s="74"/>
      <c r="E24" s="74"/>
      <c r="F24" s="75"/>
      <c r="S24" s="11">
        <v>4.0</v>
      </c>
      <c r="T24" s="11">
        <v>98.0</v>
      </c>
      <c r="U24" s="11">
        <v>85.0</v>
      </c>
      <c r="V24" s="11">
        <v>58.0</v>
      </c>
      <c r="W24" s="11">
        <v>8.1</v>
      </c>
      <c r="X24" s="11">
        <v>65.4</v>
      </c>
    </row>
    <row r="25">
      <c r="A25" s="76"/>
      <c r="B25" s="1" t="s">
        <v>38</v>
      </c>
      <c r="S25" s="11">
        <v>3.0</v>
      </c>
      <c r="T25" s="11">
        <v>93.0</v>
      </c>
      <c r="U25" s="11">
        <v>87.0</v>
      </c>
      <c r="V25" s="11">
        <v>51.0</v>
      </c>
      <c r="W25" s="11">
        <v>5.7</v>
      </c>
      <c r="X25" s="11">
        <v>62.7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  <c r="S26" s="11">
        <v>6.0</v>
      </c>
      <c r="T26" s="11">
        <v>92.0</v>
      </c>
      <c r="U26" s="11">
        <v>84.0</v>
      </c>
      <c r="V26" s="11">
        <v>57.0</v>
      </c>
      <c r="W26" s="11">
        <v>8.5</v>
      </c>
      <c r="X26" s="11">
        <v>64.4</v>
      </c>
    </row>
    <row r="27">
      <c r="A27" s="77"/>
      <c r="B27" s="78"/>
      <c r="C27" s="78"/>
      <c r="D27" s="79"/>
      <c r="E27" s="76"/>
      <c r="F27" s="80"/>
      <c r="G27" s="80"/>
      <c r="H27" s="81"/>
      <c r="I27" s="81"/>
      <c r="J27" s="81"/>
      <c r="K27" s="82"/>
      <c r="L27" s="81"/>
      <c r="M27" s="81"/>
      <c r="S27" s="11">
        <v>3.0</v>
      </c>
      <c r="T27" s="11">
        <v>96.0</v>
      </c>
      <c r="U27" s="11">
        <v>83.0</v>
      </c>
      <c r="V27" s="11">
        <v>63.0</v>
      </c>
      <c r="W27" s="11">
        <v>7.2</v>
      </c>
      <c r="X27" s="11">
        <v>63.0</v>
      </c>
    </row>
    <row r="28">
      <c r="A28" s="77"/>
      <c r="B28" s="78">
        <v>43754.0</v>
      </c>
      <c r="C28" s="78" t="str">
        <f t="shared" ref="C28:C71" si="3">$B$2</f>
        <v>Flematti</v>
      </c>
      <c r="D28" s="79"/>
      <c r="E28" s="76" t="s">
        <v>27</v>
      </c>
      <c r="F28" s="80">
        <v>92.0</v>
      </c>
      <c r="G28" s="80" t="s">
        <v>47</v>
      </c>
      <c r="H28" s="81"/>
      <c r="I28" s="81"/>
      <c r="J28" s="81"/>
      <c r="K28" s="82"/>
      <c r="L28" s="81"/>
      <c r="M28" s="81"/>
      <c r="S28" s="11">
        <v>7.0</v>
      </c>
      <c r="T28" s="11">
        <v>109.0</v>
      </c>
      <c r="U28" s="11">
        <v>91.0</v>
      </c>
      <c r="V28" s="11">
        <v>42.0</v>
      </c>
      <c r="W28" s="11">
        <v>7.3</v>
      </c>
      <c r="X28" s="11">
        <v>68.2</v>
      </c>
    </row>
    <row r="29">
      <c r="A29" s="77"/>
      <c r="B29" s="78">
        <v>43754.0</v>
      </c>
      <c r="C29" s="78" t="str">
        <f t="shared" si="3"/>
        <v>Flematti</v>
      </c>
      <c r="D29" s="79"/>
      <c r="E29" s="76" t="s">
        <v>27</v>
      </c>
      <c r="F29" s="80">
        <v>64.0</v>
      </c>
      <c r="G29" s="80" t="s">
        <v>47</v>
      </c>
      <c r="H29" s="81"/>
      <c r="I29" s="81"/>
      <c r="J29" s="81"/>
      <c r="K29" s="82"/>
      <c r="L29" s="81"/>
      <c r="M29" s="81"/>
      <c r="S29" s="11">
        <v>4.0</v>
      </c>
      <c r="T29" s="11">
        <v>78.0</v>
      </c>
      <c r="U29" s="11">
        <v>76.0</v>
      </c>
      <c r="V29" s="11">
        <v>76.0</v>
      </c>
      <c r="W29" s="11">
        <v>6.0</v>
      </c>
      <c r="X29" s="11">
        <v>65.3</v>
      </c>
    </row>
    <row r="30">
      <c r="A30" s="77"/>
      <c r="B30" s="78">
        <v>43754.0</v>
      </c>
      <c r="C30" s="78" t="str">
        <f t="shared" si="3"/>
        <v>Flematti</v>
      </c>
      <c r="D30" s="79"/>
      <c r="E30" s="76" t="s">
        <v>27</v>
      </c>
      <c r="F30" s="80">
        <v>81.0</v>
      </c>
      <c r="G30" s="80" t="s">
        <v>46</v>
      </c>
      <c r="H30" s="81"/>
      <c r="I30" s="81"/>
      <c r="J30" s="81"/>
      <c r="K30" s="82"/>
      <c r="L30" s="81"/>
      <c r="M30" s="81"/>
      <c r="S30" s="11">
        <v>13.0</v>
      </c>
      <c r="T30" s="11">
        <v>78.0</v>
      </c>
      <c r="U30" s="11">
        <v>76.0</v>
      </c>
      <c r="V30" s="11">
        <v>77.0</v>
      </c>
      <c r="W30" s="11">
        <v>9.5</v>
      </c>
      <c r="X30" s="11">
        <v>65.2</v>
      </c>
    </row>
    <row r="31">
      <c r="A31" s="77"/>
      <c r="B31" s="78">
        <v>43754.0</v>
      </c>
      <c r="C31" s="78" t="str">
        <f t="shared" si="3"/>
        <v>Flematti</v>
      </c>
      <c r="D31" s="79"/>
      <c r="E31" s="76" t="s">
        <v>27</v>
      </c>
      <c r="F31" s="80">
        <v>89.0</v>
      </c>
      <c r="G31" s="80" t="s">
        <v>50</v>
      </c>
      <c r="H31" s="81"/>
      <c r="I31" s="81"/>
      <c r="J31" s="81"/>
      <c r="K31" s="82"/>
      <c r="L31" s="81"/>
      <c r="M31" s="81"/>
      <c r="N31" s="81"/>
      <c r="O31" s="76"/>
      <c r="S31" s="11">
        <v>-1.0</v>
      </c>
      <c r="T31" s="11">
        <v>93.0</v>
      </c>
      <c r="U31" s="11">
        <v>80.0</v>
      </c>
      <c r="V31" s="11">
        <v>64.0</v>
      </c>
      <c r="W31" s="11">
        <v>5.8</v>
      </c>
      <c r="X31" s="11">
        <v>68.8</v>
      </c>
    </row>
    <row r="32">
      <c r="A32" s="77"/>
      <c r="B32" s="78">
        <v>43754.0</v>
      </c>
      <c r="C32" s="78" t="str">
        <f t="shared" si="3"/>
        <v>Flematti</v>
      </c>
      <c r="D32" s="79"/>
      <c r="E32" s="76" t="s">
        <v>27</v>
      </c>
      <c r="F32" s="104">
        <v>78.0</v>
      </c>
      <c r="G32" s="80" t="s">
        <v>50</v>
      </c>
      <c r="H32" s="81"/>
      <c r="I32" s="81"/>
      <c r="J32" s="81"/>
      <c r="K32" s="82"/>
      <c r="L32" s="81"/>
      <c r="M32" s="81"/>
      <c r="N32" s="81"/>
      <c r="O32" s="76"/>
      <c r="S32" s="11">
        <v>7.0</v>
      </c>
      <c r="T32" s="11">
        <v>98.0</v>
      </c>
      <c r="U32" s="11">
        <v>80.0</v>
      </c>
      <c r="V32" s="11">
        <v>49.0</v>
      </c>
      <c r="W32" s="11">
        <v>4.4</v>
      </c>
      <c r="X32" s="11">
        <v>68.5</v>
      </c>
    </row>
    <row r="33">
      <c r="A33" s="77"/>
      <c r="B33" s="78">
        <v>43754.0</v>
      </c>
      <c r="C33" s="78" t="str">
        <f t="shared" si="3"/>
        <v>Flematti</v>
      </c>
      <c r="D33" s="79"/>
      <c r="E33" s="76" t="s">
        <v>27</v>
      </c>
      <c r="F33" s="80">
        <v>70.0</v>
      </c>
      <c r="G33" s="80" t="s">
        <v>46</v>
      </c>
      <c r="H33" s="81"/>
      <c r="I33" s="81"/>
      <c r="J33" s="81"/>
      <c r="K33" s="82"/>
      <c r="L33" s="81"/>
      <c r="M33" s="81"/>
      <c r="N33" s="81"/>
      <c r="O33" s="76"/>
      <c r="S33" s="11">
        <v>1.0</v>
      </c>
      <c r="T33" s="11">
        <v>92.0</v>
      </c>
      <c r="U33" s="11">
        <v>78.0</v>
      </c>
      <c r="V33" s="11">
        <v>69.0</v>
      </c>
      <c r="W33" s="11">
        <v>6.3</v>
      </c>
      <c r="X33" s="11">
        <v>69.2</v>
      </c>
    </row>
    <row r="34">
      <c r="A34" s="77"/>
      <c r="B34" s="78">
        <v>43754.0</v>
      </c>
      <c r="C34" s="78" t="str">
        <f t="shared" si="3"/>
        <v>Flematti</v>
      </c>
      <c r="D34" s="79"/>
      <c r="E34" s="76" t="s">
        <v>27</v>
      </c>
      <c r="F34" s="80">
        <v>50.0</v>
      </c>
      <c r="G34" s="80" t="s">
        <v>46</v>
      </c>
      <c r="H34" s="81"/>
      <c r="I34" s="81"/>
      <c r="J34" s="81"/>
      <c r="K34" s="82"/>
      <c r="L34" s="81"/>
      <c r="M34" s="81"/>
      <c r="N34" s="81"/>
      <c r="O34" s="76"/>
      <c r="S34" s="11">
        <v>1.0</v>
      </c>
      <c r="T34" s="11">
        <v>90.0</v>
      </c>
      <c r="U34" s="11">
        <v>77.0</v>
      </c>
      <c r="V34" s="11">
        <v>71.0</v>
      </c>
      <c r="W34" s="11">
        <v>7.9</v>
      </c>
      <c r="X34" s="11">
        <v>68.8</v>
      </c>
    </row>
    <row r="35">
      <c r="A35" s="77"/>
      <c r="B35" s="78">
        <v>43754.0</v>
      </c>
      <c r="C35" s="78" t="str">
        <f t="shared" si="3"/>
        <v>Flematti</v>
      </c>
      <c r="D35" s="79"/>
      <c r="E35" s="76" t="s">
        <v>27</v>
      </c>
      <c r="F35" s="80">
        <v>50.0</v>
      </c>
      <c r="G35" s="80" t="s">
        <v>46</v>
      </c>
      <c r="H35" s="81"/>
      <c r="I35" s="81"/>
      <c r="J35" s="81"/>
      <c r="K35" s="82"/>
      <c r="L35" s="81"/>
      <c r="M35" s="81"/>
      <c r="N35" s="81"/>
      <c r="O35" s="76"/>
      <c r="S35" s="11">
        <v>7.0</v>
      </c>
      <c r="T35" s="11">
        <v>95.0</v>
      </c>
      <c r="U35" s="11">
        <v>80.0</v>
      </c>
      <c r="V35" s="11">
        <v>57.0</v>
      </c>
      <c r="W35" s="11">
        <v>4.1</v>
      </c>
      <c r="X35" s="11">
        <v>65.7</v>
      </c>
    </row>
    <row r="36">
      <c r="A36" s="77"/>
      <c r="B36" s="78">
        <v>43754.0</v>
      </c>
      <c r="C36" s="78" t="str">
        <f t="shared" si="3"/>
        <v>Flematti</v>
      </c>
      <c r="D36" s="79"/>
      <c r="E36" s="76" t="s">
        <v>27</v>
      </c>
      <c r="F36" s="104">
        <v>94.0</v>
      </c>
      <c r="G36" s="80" t="s">
        <v>48</v>
      </c>
      <c r="H36" s="81"/>
      <c r="I36" s="81"/>
      <c r="J36" s="81"/>
      <c r="K36" s="82"/>
      <c r="L36" s="81"/>
      <c r="M36" s="81"/>
      <c r="N36" s="81"/>
      <c r="O36" s="76"/>
      <c r="S36" s="11">
        <v>2.0</v>
      </c>
      <c r="T36" s="11">
        <v>93.0</v>
      </c>
      <c r="U36" s="11">
        <v>79.0</v>
      </c>
      <c r="V36" s="11">
        <v>64.0</v>
      </c>
      <c r="W36" s="11">
        <v>8.9</v>
      </c>
      <c r="X36" s="11">
        <v>64.8</v>
      </c>
    </row>
    <row r="37">
      <c r="A37" s="77"/>
      <c r="B37" s="78">
        <v>43754.0</v>
      </c>
      <c r="C37" s="78" t="str">
        <f t="shared" si="3"/>
        <v>Flematti</v>
      </c>
      <c r="D37" s="79"/>
      <c r="E37" s="76" t="s">
        <v>27</v>
      </c>
      <c r="F37" s="80">
        <v>50.0</v>
      </c>
      <c r="G37" s="80" t="s">
        <v>46</v>
      </c>
      <c r="H37" s="81"/>
      <c r="I37" s="81"/>
      <c r="J37" s="81"/>
      <c r="K37" s="82"/>
      <c r="L37" s="81"/>
      <c r="M37" s="81"/>
      <c r="N37" s="81"/>
      <c r="O37" s="76"/>
      <c r="S37" s="11">
        <v>9.0</v>
      </c>
      <c r="T37" s="11">
        <v>97.0</v>
      </c>
      <c r="U37" s="11">
        <v>78.0</v>
      </c>
      <c r="V37" s="11">
        <v>46.0</v>
      </c>
      <c r="W37" s="11">
        <v>4.0</v>
      </c>
      <c r="X37" s="11">
        <v>66.6</v>
      </c>
    </row>
    <row r="38">
      <c r="A38" s="77"/>
      <c r="B38" s="78">
        <v>43754.0</v>
      </c>
      <c r="C38" s="78" t="str">
        <f t="shared" si="3"/>
        <v>Flematti</v>
      </c>
      <c r="D38" s="79"/>
      <c r="E38" s="76" t="s">
        <v>27</v>
      </c>
      <c r="F38" s="80">
        <v>50.0</v>
      </c>
      <c r="G38" s="80" t="s">
        <v>46</v>
      </c>
      <c r="H38" s="81"/>
      <c r="I38" s="81"/>
      <c r="J38" s="81"/>
      <c r="K38" s="82"/>
      <c r="L38" s="81"/>
      <c r="M38" s="81"/>
      <c r="N38" s="81"/>
      <c r="O38" s="76"/>
      <c r="S38" s="11">
        <v>2.0</v>
      </c>
      <c r="T38" s="11">
        <v>98.0</v>
      </c>
      <c r="U38" s="11">
        <v>75.0</v>
      </c>
      <c r="V38" s="11">
        <v>49.0</v>
      </c>
      <c r="W38" s="11">
        <v>3.6</v>
      </c>
      <c r="X38" s="11">
        <v>72.1</v>
      </c>
    </row>
    <row r="39">
      <c r="A39" s="77"/>
      <c r="B39" s="78">
        <v>43754.0</v>
      </c>
      <c r="C39" s="78" t="str">
        <f t="shared" si="3"/>
        <v>Flematti</v>
      </c>
      <c r="D39" s="79"/>
      <c r="E39" s="76" t="s">
        <v>27</v>
      </c>
      <c r="F39" s="80">
        <v>50.0</v>
      </c>
      <c r="G39" s="80" t="s">
        <v>50</v>
      </c>
      <c r="H39" s="81"/>
      <c r="I39" s="81"/>
      <c r="J39" s="81"/>
      <c r="K39" s="82"/>
      <c r="L39" s="81"/>
      <c r="M39" s="81"/>
      <c r="N39" s="81"/>
      <c r="O39" s="76"/>
      <c r="S39" s="11">
        <v>9.0</v>
      </c>
      <c r="T39" s="11">
        <v>100.0</v>
      </c>
      <c r="U39" s="11">
        <v>76.0</v>
      </c>
      <c r="V39" s="11">
        <v>47.0</v>
      </c>
      <c r="W39" s="11">
        <v>3.8</v>
      </c>
      <c r="X39" s="11">
        <v>70.0</v>
      </c>
    </row>
    <row r="40">
      <c r="A40" s="77"/>
      <c r="B40" s="78">
        <v>43754.0</v>
      </c>
      <c r="C40" s="78" t="str">
        <f t="shared" si="3"/>
        <v>Flematti</v>
      </c>
      <c r="D40" s="79"/>
      <c r="E40" s="76" t="s">
        <v>27</v>
      </c>
      <c r="F40" s="80">
        <v>98.0</v>
      </c>
      <c r="G40" s="80" t="s">
        <v>47</v>
      </c>
      <c r="H40" s="81"/>
      <c r="I40" s="81"/>
      <c r="J40" s="81"/>
      <c r="K40" s="82"/>
      <c r="L40" s="81"/>
      <c r="M40" s="81"/>
      <c r="N40" s="81"/>
      <c r="O40" s="76"/>
      <c r="S40" s="11">
        <v>5.0</v>
      </c>
      <c r="T40" s="11">
        <v>92.0</v>
      </c>
      <c r="U40" s="11">
        <v>85.0</v>
      </c>
      <c r="V40" s="11">
        <v>61.0</v>
      </c>
      <c r="W40" s="11">
        <v>9.1</v>
      </c>
      <c r="X40" s="11">
        <v>65.7</v>
      </c>
    </row>
    <row r="41">
      <c r="A41" s="77"/>
      <c r="B41" s="78">
        <v>43754.0</v>
      </c>
      <c r="C41" s="78" t="str">
        <f t="shared" si="3"/>
        <v>Flematti</v>
      </c>
      <c r="D41" s="79"/>
      <c r="E41" s="76" t="s">
        <v>27</v>
      </c>
      <c r="F41" s="104">
        <v>96.0</v>
      </c>
      <c r="G41" s="80" t="s">
        <v>48</v>
      </c>
      <c r="H41" s="81"/>
      <c r="I41" s="81"/>
      <c r="J41" s="81"/>
      <c r="K41" s="82"/>
      <c r="L41" s="81"/>
      <c r="M41" s="81"/>
      <c r="N41" s="81"/>
      <c r="O41" s="76"/>
      <c r="S41" s="11">
        <v>5.0</v>
      </c>
      <c r="T41" s="11">
        <v>88.0</v>
      </c>
      <c r="U41" s="11">
        <v>87.0</v>
      </c>
      <c r="V41" s="11">
        <v>65.0</v>
      </c>
      <c r="W41" s="11">
        <v>8.6</v>
      </c>
      <c r="X41" s="11">
        <v>62.7</v>
      </c>
    </row>
    <row r="42">
      <c r="A42" s="77"/>
      <c r="B42" s="78">
        <v>43754.0</v>
      </c>
      <c r="C42" s="78" t="str">
        <f t="shared" si="3"/>
        <v>Flematti</v>
      </c>
      <c r="D42" s="79"/>
      <c r="E42" s="76" t="s">
        <v>29</v>
      </c>
      <c r="F42" s="80">
        <v>91.0</v>
      </c>
      <c r="G42" s="80" t="s">
        <v>47</v>
      </c>
      <c r="H42" s="81"/>
      <c r="I42" s="81"/>
      <c r="J42" s="81"/>
      <c r="K42" s="82"/>
      <c r="L42" s="81"/>
      <c r="M42" s="81"/>
      <c r="N42" s="81"/>
      <c r="O42" s="76"/>
      <c r="S42" s="11">
        <v>-7.0</v>
      </c>
      <c r="T42" s="11">
        <v>109.0</v>
      </c>
      <c r="U42" s="11">
        <v>91.0</v>
      </c>
      <c r="V42" s="11">
        <v>52.0</v>
      </c>
      <c r="W42" s="11">
        <v>5.6</v>
      </c>
      <c r="X42" s="11">
        <v>60.8</v>
      </c>
    </row>
    <row r="43">
      <c r="A43" s="77"/>
      <c r="B43" s="78">
        <v>43754.0</v>
      </c>
      <c r="C43" s="78" t="str">
        <f t="shared" si="3"/>
        <v>Flematti</v>
      </c>
      <c r="D43" s="79"/>
      <c r="E43" s="76" t="s">
        <v>29</v>
      </c>
      <c r="F43" s="104">
        <v>82.0</v>
      </c>
      <c r="G43" s="80" t="s">
        <v>46</v>
      </c>
      <c r="H43" s="81"/>
      <c r="I43" s="81"/>
      <c r="J43" s="81"/>
      <c r="K43" s="82"/>
      <c r="L43" s="81"/>
      <c r="M43" s="81"/>
      <c r="N43" s="81"/>
      <c r="O43" s="76"/>
      <c r="S43" s="11">
        <v>10.0</v>
      </c>
      <c r="T43" s="11">
        <v>97.0</v>
      </c>
      <c r="U43" s="11">
        <v>86.0</v>
      </c>
      <c r="V43" s="11">
        <v>55.0</v>
      </c>
      <c r="W43" s="11">
        <v>5.9</v>
      </c>
      <c r="X43" s="11">
        <v>67.2</v>
      </c>
    </row>
    <row r="44">
      <c r="A44" s="77"/>
      <c r="B44" s="78">
        <v>43754.0</v>
      </c>
      <c r="C44" s="78" t="str">
        <f t="shared" si="3"/>
        <v>Flematti</v>
      </c>
      <c r="D44" s="79"/>
      <c r="E44" s="76" t="s">
        <v>29</v>
      </c>
      <c r="F44" s="80">
        <v>50.0</v>
      </c>
      <c r="G44" s="80" t="s">
        <v>45</v>
      </c>
      <c r="H44" s="81"/>
      <c r="I44" s="81"/>
      <c r="J44" s="81"/>
      <c r="K44" s="82"/>
      <c r="L44" s="81"/>
      <c r="M44" s="81"/>
      <c r="N44" s="81"/>
      <c r="O44" s="76"/>
      <c r="S44" s="11">
        <v>4.0</v>
      </c>
      <c r="T44" s="11">
        <v>107.0</v>
      </c>
      <c r="U44" s="11">
        <v>88.0</v>
      </c>
      <c r="V44" s="11">
        <v>43.0</v>
      </c>
      <c r="W44" s="11">
        <v>3.7</v>
      </c>
      <c r="X44" s="11">
        <v>65.0</v>
      </c>
    </row>
    <row r="45">
      <c r="A45" s="77"/>
      <c r="B45" s="78">
        <v>43754.0</v>
      </c>
      <c r="C45" s="78" t="str">
        <f t="shared" si="3"/>
        <v>Flematti</v>
      </c>
      <c r="D45" s="79"/>
      <c r="E45" s="76" t="s">
        <v>29</v>
      </c>
      <c r="F45" s="80">
        <v>50.0</v>
      </c>
      <c r="G45" s="80" t="s">
        <v>46</v>
      </c>
      <c r="H45" s="81"/>
      <c r="I45" s="81"/>
      <c r="J45" s="81"/>
      <c r="K45" s="82"/>
      <c r="L45" s="81"/>
      <c r="M45" s="81"/>
      <c r="N45" s="81"/>
      <c r="O45" s="76"/>
      <c r="S45" s="11">
        <v>-6.0</v>
      </c>
      <c r="T45" s="11">
        <v>106.0</v>
      </c>
      <c r="U45" s="11">
        <v>81.0</v>
      </c>
      <c r="V45" s="11">
        <v>58.0</v>
      </c>
      <c r="W45" s="11">
        <v>5.0</v>
      </c>
      <c r="X45" s="11">
        <v>65.9</v>
      </c>
    </row>
    <row r="46">
      <c r="A46" s="77"/>
      <c r="B46" s="78">
        <v>43754.0</v>
      </c>
      <c r="C46" s="78" t="str">
        <f t="shared" si="3"/>
        <v>Flematti</v>
      </c>
      <c r="D46" s="79"/>
      <c r="E46" s="76" t="s">
        <v>29</v>
      </c>
      <c r="F46" s="104">
        <v>93.0</v>
      </c>
      <c r="G46" s="80" t="s">
        <v>47</v>
      </c>
      <c r="H46" s="81"/>
      <c r="I46" s="81"/>
      <c r="J46" s="81"/>
      <c r="K46" s="82"/>
      <c r="L46" s="81"/>
      <c r="M46" s="81"/>
      <c r="N46" s="81"/>
      <c r="O46" s="76"/>
      <c r="S46" s="11">
        <v>12.0</v>
      </c>
      <c r="T46" s="11">
        <v>105.0</v>
      </c>
      <c r="U46" s="11">
        <v>84.0</v>
      </c>
      <c r="V46" s="11">
        <v>49.0</v>
      </c>
      <c r="W46" s="11">
        <v>3.2</v>
      </c>
      <c r="X46" s="11">
        <v>65.4</v>
      </c>
    </row>
    <row r="47">
      <c r="A47" s="77"/>
      <c r="B47" s="78">
        <v>43754.0</v>
      </c>
      <c r="C47" s="78" t="str">
        <f t="shared" si="3"/>
        <v>Flematti</v>
      </c>
      <c r="D47" s="79"/>
      <c r="E47" s="76" t="s">
        <v>29</v>
      </c>
      <c r="F47" s="80">
        <v>83.0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  <c r="S47" s="11">
        <v>4.0</v>
      </c>
      <c r="T47" s="11">
        <v>106.0</v>
      </c>
      <c r="U47" s="11">
        <v>82.0</v>
      </c>
      <c r="V47" s="11">
        <v>56.0</v>
      </c>
      <c r="W47" s="11">
        <v>4.1</v>
      </c>
      <c r="X47" s="11">
        <v>62.8</v>
      </c>
    </row>
    <row r="48">
      <c r="A48" s="77"/>
      <c r="B48" s="78">
        <v>43754.0</v>
      </c>
      <c r="C48" s="78" t="str">
        <f t="shared" si="3"/>
        <v>Flematti</v>
      </c>
      <c r="D48" s="79"/>
      <c r="E48" s="76" t="s">
        <v>29</v>
      </c>
      <c r="F48" s="80">
        <v>92.0</v>
      </c>
      <c r="G48" s="80" t="s">
        <v>47</v>
      </c>
      <c r="H48" s="81"/>
      <c r="I48" s="81"/>
      <c r="J48" s="81"/>
      <c r="K48" s="82"/>
      <c r="L48" s="81"/>
      <c r="M48" s="81"/>
      <c r="N48" s="81"/>
      <c r="O48" s="76"/>
      <c r="S48" s="11">
        <v>8.0</v>
      </c>
      <c r="T48" s="11">
        <v>96.0</v>
      </c>
      <c r="U48" s="11">
        <v>83.0</v>
      </c>
      <c r="V48" s="11">
        <v>67.0</v>
      </c>
      <c r="W48" s="11">
        <v>8.0</v>
      </c>
      <c r="X48" s="11">
        <v>63.7</v>
      </c>
    </row>
    <row r="49">
      <c r="A49" s="77"/>
      <c r="B49" s="78">
        <v>43754.0</v>
      </c>
      <c r="C49" s="78" t="str">
        <f t="shared" si="3"/>
        <v>Flematti</v>
      </c>
      <c r="D49" s="79"/>
      <c r="E49" s="76" t="s">
        <v>29</v>
      </c>
      <c r="F49" s="80">
        <v>93.0</v>
      </c>
      <c r="G49" s="80" t="s">
        <v>47</v>
      </c>
      <c r="H49" s="81"/>
      <c r="I49" s="81"/>
      <c r="J49" s="81"/>
      <c r="K49" s="82"/>
      <c r="L49" s="81"/>
      <c r="M49" s="81"/>
      <c r="N49" s="81"/>
      <c r="O49" s="76"/>
      <c r="S49" s="11">
        <v>-2.0</v>
      </c>
      <c r="T49" s="11">
        <v>102.0</v>
      </c>
      <c r="U49" s="11">
        <v>86.0</v>
      </c>
      <c r="V49" s="11">
        <v>58.0</v>
      </c>
      <c r="W49" s="11">
        <v>4.2</v>
      </c>
      <c r="X49" s="11">
        <v>60.3</v>
      </c>
    </row>
    <row r="50">
      <c r="A50" s="77"/>
      <c r="B50" s="78">
        <v>43754.0</v>
      </c>
      <c r="C50" s="78" t="str">
        <f t="shared" si="3"/>
        <v>Flematti</v>
      </c>
      <c r="D50" s="79"/>
      <c r="E50" s="76" t="s">
        <v>29</v>
      </c>
      <c r="F50" s="80">
        <v>93.0</v>
      </c>
      <c r="G50" s="80" t="s">
        <v>47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3"/>
        <v>Flematti</v>
      </c>
      <c r="D51" s="79"/>
      <c r="E51" s="76" t="s">
        <v>29</v>
      </c>
      <c r="F51" s="104">
        <v>91.0</v>
      </c>
      <c r="G51" s="80" t="s">
        <v>48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3"/>
        <v>Flematti</v>
      </c>
      <c r="D52" s="79"/>
      <c r="E52" s="76" t="s">
        <v>29</v>
      </c>
      <c r="F52" s="80">
        <v>50.0</v>
      </c>
      <c r="G52" s="80"/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3"/>
        <v>Flematti</v>
      </c>
      <c r="D53" s="79"/>
      <c r="E53" s="76" t="s">
        <v>29</v>
      </c>
      <c r="F53" s="104">
        <v>96.0</v>
      </c>
      <c r="G53" s="80" t="s">
        <v>48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3"/>
        <v>Flematti</v>
      </c>
      <c r="D54" s="79"/>
      <c r="E54" s="76" t="s">
        <v>29</v>
      </c>
      <c r="F54" s="80">
        <v>87.0</v>
      </c>
      <c r="G54" s="80" t="s">
        <v>48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3"/>
        <v>Flematti</v>
      </c>
      <c r="D55" s="79"/>
      <c r="E55" s="76" t="s">
        <v>29</v>
      </c>
      <c r="F55" s="104">
        <v>84.0</v>
      </c>
      <c r="G55" s="80" t="s">
        <v>48</v>
      </c>
      <c r="H55" s="81"/>
      <c r="I55" s="81"/>
      <c r="J55" s="81"/>
      <c r="K55" s="82"/>
      <c r="L55" s="81"/>
      <c r="O55" s="76"/>
    </row>
    <row r="56">
      <c r="A56" s="77"/>
      <c r="B56" s="78">
        <v>43754.0</v>
      </c>
      <c r="C56" s="78" t="str">
        <f t="shared" si="3"/>
        <v>Flematti</v>
      </c>
      <c r="D56" s="79"/>
      <c r="E56" s="76" t="s">
        <v>29</v>
      </c>
      <c r="F56" s="104">
        <v>94.0</v>
      </c>
      <c r="G56" s="80" t="s">
        <v>48</v>
      </c>
      <c r="H56" s="81"/>
      <c r="I56" s="81"/>
      <c r="J56" s="81"/>
      <c r="K56" s="82"/>
      <c r="L56" s="81"/>
      <c r="O56" s="76"/>
    </row>
    <row r="57">
      <c r="A57" s="77"/>
      <c r="B57" s="78">
        <v>43754.0</v>
      </c>
      <c r="C57" s="78" t="str">
        <f t="shared" si="3"/>
        <v>Flematti</v>
      </c>
      <c r="D57" s="81" t="s">
        <v>51</v>
      </c>
      <c r="E57" s="83" t="s">
        <v>27</v>
      </c>
      <c r="F57" s="80">
        <v>87.0</v>
      </c>
      <c r="G57" s="80" t="s">
        <v>47</v>
      </c>
      <c r="H57" s="81"/>
      <c r="I57" s="81"/>
      <c r="J57" s="81"/>
      <c r="K57" s="82"/>
      <c r="L57" s="81"/>
      <c r="O57" s="76"/>
    </row>
    <row r="58">
      <c r="A58" s="77"/>
      <c r="B58" s="78">
        <v>43754.0</v>
      </c>
      <c r="C58" s="78" t="str">
        <f t="shared" si="3"/>
        <v>Flematti</v>
      </c>
      <c r="D58" s="81" t="s">
        <v>51</v>
      </c>
      <c r="E58" s="83" t="s">
        <v>27</v>
      </c>
      <c r="F58" s="80">
        <v>91.0</v>
      </c>
      <c r="G58" s="80" t="s">
        <v>48</v>
      </c>
      <c r="H58" s="81"/>
      <c r="I58" s="81"/>
      <c r="J58" s="81"/>
      <c r="K58" s="82"/>
      <c r="L58" s="81"/>
      <c r="O58" s="76"/>
    </row>
    <row r="59">
      <c r="A59" s="77"/>
      <c r="B59" s="78">
        <v>43754.0</v>
      </c>
      <c r="C59" s="78" t="str">
        <f t="shared" si="3"/>
        <v>Flematti</v>
      </c>
      <c r="D59" s="81" t="s">
        <v>51</v>
      </c>
      <c r="E59" s="83" t="s">
        <v>29</v>
      </c>
      <c r="F59" s="80">
        <v>86.0</v>
      </c>
      <c r="G59" s="80" t="s">
        <v>48</v>
      </c>
      <c r="H59" s="81"/>
      <c r="I59" s="81"/>
      <c r="J59" s="81"/>
      <c r="K59" s="82"/>
      <c r="L59" s="81"/>
      <c r="O59" s="76"/>
    </row>
    <row r="60">
      <c r="A60" s="77"/>
      <c r="B60" s="78">
        <v>43754.0</v>
      </c>
      <c r="C60" s="78" t="str">
        <f t="shared" si="3"/>
        <v>Flematti</v>
      </c>
      <c r="D60" s="81" t="s">
        <v>51</v>
      </c>
      <c r="E60" s="83" t="s">
        <v>29</v>
      </c>
      <c r="F60" s="80">
        <v>83.0</v>
      </c>
      <c r="G60" s="80" t="s">
        <v>48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3"/>
        <v>Flematti</v>
      </c>
      <c r="D61" s="81" t="s">
        <v>51</v>
      </c>
      <c r="E61" s="83" t="s">
        <v>27</v>
      </c>
      <c r="F61" s="104">
        <v>92.0</v>
      </c>
      <c r="G61" s="80" t="s">
        <v>48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3"/>
        <v>Flematti</v>
      </c>
      <c r="D62" s="81" t="s">
        <v>51</v>
      </c>
      <c r="E62" s="83" t="s">
        <v>29</v>
      </c>
      <c r="F62" s="80">
        <v>74.0</v>
      </c>
      <c r="G62" s="80" t="s">
        <v>48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3"/>
        <v>Flematti</v>
      </c>
      <c r="D63" s="81" t="s">
        <v>51</v>
      </c>
      <c r="E63" s="83" t="s">
        <v>29</v>
      </c>
      <c r="F63" s="80">
        <v>50.0</v>
      </c>
      <c r="G63" s="80" t="s">
        <v>45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3"/>
        <v>Flematti</v>
      </c>
      <c r="D64" s="81" t="s">
        <v>51</v>
      </c>
      <c r="E64" s="83" t="s">
        <v>27</v>
      </c>
      <c r="F64" s="80">
        <v>95.0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Flematti</v>
      </c>
      <c r="D65" s="81" t="s">
        <v>51</v>
      </c>
      <c r="E65" s="83" t="s">
        <v>27</v>
      </c>
      <c r="F65" s="80">
        <v>83.0</v>
      </c>
      <c r="G65" s="80" t="s">
        <v>48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Flematti</v>
      </c>
      <c r="D66" s="81" t="s">
        <v>51</v>
      </c>
      <c r="E66" s="83" t="s">
        <v>27</v>
      </c>
      <c r="F66" s="80">
        <v>93.0</v>
      </c>
      <c r="G66" s="80" t="s">
        <v>47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Flematti</v>
      </c>
      <c r="D67" s="81" t="s">
        <v>51</v>
      </c>
      <c r="E67" s="83" t="s">
        <v>27</v>
      </c>
      <c r="F67" s="80">
        <v>90.0</v>
      </c>
      <c r="G67" s="80" t="s">
        <v>47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Flematti</v>
      </c>
      <c r="D68" s="81" t="s">
        <v>51</v>
      </c>
      <c r="E68" s="83" t="s">
        <v>27</v>
      </c>
      <c r="F68" s="80">
        <v>75.0</v>
      </c>
      <c r="G68" s="80" t="s">
        <v>47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Flematti</v>
      </c>
      <c r="D69" s="81" t="s">
        <v>51</v>
      </c>
      <c r="E69" s="83" t="s">
        <v>27</v>
      </c>
      <c r="F69" s="80">
        <v>94.0</v>
      </c>
      <c r="G69" s="80" t="s">
        <v>50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Flematti</v>
      </c>
      <c r="D70" s="81" t="s">
        <v>51</v>
      </c>
      <c r="E70" s="83" t="s">
        <v>29</v>
      </c>
      <c r="F70" s="80">
        <v>74.0</v>
      </c>
      <c r="G70" s="80" t="s">
        <v>46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Flematti</v>
      </c>
      <c r="D71" s="81" t="s">
        <v>51</v>
      </c>
      <c r="E71" s="83"/>
      <c r="F71" s="80">
        <v>50.0</v>
      </c>
      <c r="G71" s="80"/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>
        <f t="shared" ref="S1:X1" si="1">stdev(S3:S25)</f>
        <v>7.002822695</v>
      </c>
      <c r="T1" s="101">
        <f t="shared" si="1"/>
        <v>4.263087267</v>
      </c>
      <c r="U1" s="101">
        <f t="shared" si="1"/>
        <v>4.965493579</v>
      </c>
      <c r="V1" s="101">
        <f t="shared" si="1"/>
        <v>7.546430719</v>
      </c>
      <c r="W1" s="101">
        <f t="shared" si="1"/>
        <v>1.72066032</v>
      </c>
      <c r="X1" s="101">
        <f t="shared" si="1"/>
        <v>4.338307169</v>
      </c>
    </row>
    <row r="2">
      <c r="A2" s="1"/>
      <c r="B2" s="4" t="s">
        <v>124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>
        <v>17.0</v>
      </c>
      <c r="T3" s="11">
        <v>79.0</v>
      </c>
      <c r="U3" s="11">
        <v>67.0</v>
      </c>
      <c r="V3" s="11">
        <v>74.0</v>
      </c>
      <c r="W3" s="11">
        <v>12.6</v>
      </c>
      <c r="X3" s="11">
        <v>76.1</v>
      </c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>
        <v>7.0</v>
      </c>
      <c r="T4" s="11">
        <v>90.0</v>
      </c>
      <c r="U4" s="11">
        <v>83.0</v>
      </c>
      <c r="V4" s="11">
        <v>66.0</v>
      </c>
      <c r="W4" s="11">
        <v>15.0</v>
      </c>
      <c r="X4" s="11">
        <v>81.0</v>
      </c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87.0</v>
      </c>
      <c r="Q5" s="23"/>
      <c r="S5" s="11">
        <v>10.0</v>
      </c>
      <c r="T5" s="11">
        <v>91.0</v>
      </c>
      <c r="U5" s="11">
        <v>74.0</v>
      </c>
      <c r="V5" s="11">
        <v>60.0</v>
      </c>
      <c r="W5" s="11">
        <v>13.1</v>
      </c>
      <c r="X5" s="11">
        <v>77.7</v>
      </c>
    </row>
    <row r="6">
      <c r="A6" s="1"/>
      <c r="B6" s="24" t="s">
        <v>25</v>
      </c>
      <c r="C6" s="88">
        <f>max(F27:F71)</f>
        <v>98</v>
      </c>
      <c r="D6" s="25">
        <f>average(F27:F71)</f>
        <v>71.68888889</v>
      </c>
      <c r="E6" s="26">
        <f>countifs(F27:F71,"&gt;=90")/45</f>
        <v>0.1777777778</v>
      </c>
      <c r="F6" s="89">
        <f>countifs(F27:F71,"&gt;=95")/45</f>
        <v>0.02222222222</v>
      </c>
      <c r="G6" s="26">
        <f>COUNTIF(G27:G71,"=y")/45</f>
        <v>0.1777777778</v>
      </c>
      <c r="H6" s="25">
        <f t="shared" ref="H6:M6" si="2">average(S:S)</f>
        <v>5.707385919</v>
      </c>
      <c r="I6" s="25">
        <f t="shared" si="2"/>
        <v>84.88446554</v>
      </c>
      <c r="J6" s="25">
        <f t="shared" si="2"/>
        <v>74.5113535</v>
      </c>
      <c r="K6" s="25">
        <f t="shared" si="2"/>
        <v>69.08649831</v>
      </c>
      <c r="L6" s="25">
        <f t="shared" si="2"/>
        <v>14.31269903</v>
      </c>
      <c r="M6" s="27">
        <f t="shared" si="2"/>
        <v>74.11556847</v>
      </c>
      <c r="O6" s="28" t="s">
        <v>26</v>
      </c>
      <c r="P6" s="22"/>
      <c r="Q6" s="23"/>
      <c r="S6" s="11">
        <v>16.0</v>
      </c>
      <c r="T6" s="11">
        <v>85.0</v>
      </c>
      <c r="U6" s="11">
        <v>74.0</v>
      </c>
      <c r="V6" s="11">
        <v>65.0</v>
      </c>
      <c r="W6" s="11">
        <v>15.3</v>
      </c>
      <c r="X6" s="11">
        <v>77.0</v>
      </c>
    </row>
    <row r="7">
      <c r="A7" s="1"/>
      <c r="B7" s="24" t="s">
        <v>27</v>
      </c>
      <c r="C7" s="88">
        <f>maxifs(F27:F71,E27:E71,"=FB")</f>
        <v>93</v>
      </c>
      <c r="D7" s="25">
        <f>averageifs(F27:F71,E27:E71,"=FB")</f>
        <v>70.13043478</v>
      </c>
      <c r="E7" s="26">
        <f>countifs(F27:F71,"&gt;=90",E27:E71,"=FB")/COUNTIFS(E27:E71,"=FB")</f>
        <v>0.1739130435</v>
      </c>
      <c r="F7" s="26">
        <f>countifs(F27:F71,"&gt;=95",E27:E71,"=FB")/COUNTIFS(E27:E71,"=FB")</f>
        <v>0</v>
      </c>
      <c r="G7" s="26">
        <f>COUNTIFS(G27:G71,"=Y",E27:E71,"=FB")/COUNTIFS(E27:E71,"=FB")</f>
        <v>0.2608695652</v>
      </c>
      <c r="H7" s="30" t="s">
        <v>125</v>
      </c>
      <c r="I7" s="31"/>
      <c r="J7" s="31"/>
      <c r="K7" s="31"/>
      <c r="L7" s="31"/>
      <c r="M7" s="32"/>
      <c r="O7" s="33" t="s">
        <v>28</v>
      </c>
      <c r="P7" s="34"/>
      <c r="Q7" s="35"/>
      <c r="S7" s="11">
        <v>0.0</v>
      </c>
      <c r="T7" s="11">
        <v>90.0</v>
      </c>
      <c r="U7" s="11">
        <v>80.0</v>
      </c>
      <c r="V7" s="11">
        <v>75.0</v>
      </c>
      <c r="W7" s="11">
        <v>16.8</v>
      </c>
      <c r="X7" s="11">
        <v>72.8</v>
      </c>
    </row>
    <row r="8">
      <c r="A8" s="1"/>
      <c r="B8" s="24" t="s">
        <v>29</v>
      </c>
      <c r="C8" s="90">
        <f>maxifs(F27:F71,E27:E71,"=SL")</f>
        <v>98</v>
      </c>
      <c r="D8" s="92">
        <f>averageifs(F27:F71,E27:E71,"=SL")</f>
        <v>73.31818182</v>
      </c>
      <c r="E8" s="89">
        <f>countifs(F27:F71,"&gt;=90",E27:E71,"=SL")/COUNTIFS(E27:E71,"=SL")</f>
        <v>0.1818181818</v>
      </c>
      <c r="F8" s="89">
        <f>countifs(F27:F71,"&gt;=95",E27:E71,"=SL")/COUNTIFS(E27:E71,"=SL")</f>
        <v>0.04545454545</v>
      </c>
      <c r="G8" s="89">
        <f>COUNTIFS(G27:G71,"=Y",E27:E71,"=SL")/COUNTIFS(E27:E71,"=SL")</f>
        <v>0.09090909091</v>
      </c>
      <c r="H8" s="36"/>
      <c r="M8" s="37"/>
      <c r="S8" s="11">
        <v>10.0</v>
      </c>
      <c r="T8" s="11">
        <v>90.0</v>
      </c>
      <c r="U8" s="11">
        <v>76.0</v>
      </c>
      <c r="V8" s="11">
        <v>57.0</v>
      </c>
      <c r="W8" s="11">
        <v>14.0</v>
      </c>
      <c r="X8" s="11">
        <v>81.6</v>
      </c>
    </row>
    <row r="9">
      <c r="A9" s="1"/>
      <c r="B9" s="24" t="s">
        <v>30</v>
      </c>
      <c r="C9" s="90">
        <f>max(F57:F71)</f>
        <v>93</v>
      </c>
      <c r="D9" s="92">
        <f>AVERAGE(F57:F71)</f>
        <v>72.66666667</v>
      </c>
      <c r="E9" s="89">
        <f>countifs(F57:F71,"&gt;=90")/COUNTIFS(F57:F71,"&gt;0")</f>
        <v>0.1333333333</v>
      </c>
      <c r="F9" s="89">
        <f>countifs(F57:F71,"&gt;=95")/COUNTIFS(F57:F71,"&gt;0")</f>
        <v>0</v>
      </c>
      <c r="G9" s="89">
        <f>countifs(G57:G71,"=Y")/15</f>
        <v>0.3333333333</v>
      </c>
      <c r="H9" s="36"/>
      <c r="M9" s="37"/>
      <c r="S9" s="11">
        <v>17.0</v>
      </c>
      <c r="T9" s="11">
        <v>85.0</v>
      </c>
      <c r="U9" s="11">
        <v>75.0</v>
      </c>
      <c r="V9" s="11">
        <v>58.0</v>
      </c>
      <c r="W9" s="11">
        <v>14.0</v>
      </c>
      <c r="X9" s="11">
        <v>75.9</v>
      </c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>
        <v>17.0</v>
      </c>
      <c r="T10" s="11">
        <v>88.0</v>
      </c>
      <c r="U10" s="11">
        <v>70.0</v>
      </c>
      <c r="V10" s="11">
        <v>59.0</v>
      </c>
      <c r="W10" s="11">
        <v>16.0</v>
      </c>
      <c r="X10" s="11">
        <v>76.5</v>
      </c>
    </row>
    <row r="11">
      <c r="A11" s="1"/>
      <c r="B11" s="1"/>
      <c r="S11" s="11">
        <v>20.0</v>
      </c>
      <c r="T11" s="11">
        <v>83.0</v>
      </c>
      <c r="U11" s="11">
        <v>65.0</v>
      </c>
      <c r="V11" s="11">
        <v>62.0</v>
      </c>
      <c r="W11" s="11">
        <v>15.8</v>
      </c>
      <c r="X11" s="11">
        <v>79.4</v>
      </c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>
        <v>7.0</v>
      </c>
      <c r="T12" s="11">
        <v>91.0</v>
      </c>
      <c r="U12" s="11">
        <v>79.0</v>
      </c>
      <c r="V12" s="11">
        <v>64.0</v>
      </c>
      <c r="W12" s="11">
        <v>13.9</v>
      </c>
      <c r="X12" s="11">
        <v>79.8</v>
      </c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>
        <v>10.0</v>
      </c>
      <c r="T13" s="11">
        <v>90.0</v>
      </c>
      <c r="U13" s="11">
        <v>80.0</v>
      </c>
      <c r="V13" s="11">
        <v>64.0</v>
      </c>
      <c r="W13" s="11">
        <v>13.5</v>
      </c>
      <c r="X13" s="11">
        <v>71.6</v>
      </c>
    </row>
    <row r="14">
      <c r="A14" s="1"/>
      <c r="B14" s="54" t="s">
        <v>25</v>
      </c>
      <c r="C14" s="93">
        <v>94.0</v>
      </c>
      <c r="D14" s="55">
        <v>70.0</v>
      </c>
      <c r="E14" s="94">
        <v>0.07</v>
      </c>
      <c r="F14" s="95">
        <v>0.0</v>
      </c>
      <c r="G14" s="94">
        <v>0.36</v>
      </c>
      <c r="H14" s="55">
        <v>6.0</v>
      </c>
      <c r="I14" s="55">
        <v>89.0</v>
      </c>
      <c r="J14" s="55">
        <v>83.0</v>
      </c>
      <c r="K14" s="55">
        <v>68.0</v>
      </c>
      <c r="L14" s="55">
        <v>12.0</v>
      </c>
      <c r="M14" s="56">
        <v>72.0</v>
      </c>
      <c r="S14" s="11">
        <v>-5.0</v>
      </c>
      <c r="T14" s="11">
        <v>80.0</v>
      </c>
      <c r="U14" s="11">
        <v>79.0</v>
      </c>
      <c r="V14" s="11">
        <v>82.0</v>
      </c>
      <c r="W14" s="11">
        <v>16.6</v>
      </c>
      <c r="X14" s="11">
        <v>62.0</v>
      </c>
    </row>
    <row r="15">
      <c r="A15" s="1"/>
      <c r="B15" s="54" t="s">
        <v>27</v>
      </c>
      <c r="C15" s="93">
        <v>94.0</v>
      </c>
      <c r="D15" s="55">
        <v>74.0</v>
      </c>
      <c r="E15" s="94">
        <v>0.04</v>
      </c>
      <c r="F15" s="94">
        <v>0.0</v>
      </c>
      <c r="G15" s="94">
        <v>0.3</v>
      </c>
      <c r="H15" s="57" t="s">
        <v>126</v>
      </c>
      <c r="I15" s="31"/>
      <c r="J15" s="31"/>
      <c r="K15" s="31"/>
      <c r="L15" s="31"/>
      <c r="M15" s="32"/>
      <c r="S15" s="11">
        <v>10.0</v>
      </c>
      <c r="T15" s="11">
        <v>82.0</v>
      </c>
      <c r="U15" s="11">
        <v>67.0</v>
      </c>
      <c r="V15" s="11">
        <v>62.0</v>
      </c>
      <c r="W15" s="11">
        <v>12.7</v>
      </c>
      <c r="X15" s="11">
        <v>78.0</v>
      </c>
    </row>
    <row r="16">
      <c r="A16" s="1"/>
      <c r="B16" s="54" t="s">
        <v>29</v>
      </c>
      <c r="C16" s="96">
        <v>86.0</v>
      </c>
      <c r="D16" s="97">
        <v>66.0</v>
      </c>
      <c r="E16" s="95">
        <v>0.0</v>
      </c>
      <c r="F16" s="95">
        <v>0.0</v>
      </c>
      <c r="G16" s="95">
        <v>0.41</v>
      </c>
      <c r="H16" s="36"/>
      <c r="M16" s="37"/>
      <c r="S16" s="11">
        <v>0.0</v>
      </c>
      <c r="T16" s="11">
        <v>86.0</v>
      </c>
      <c r="U16" s="11">
        <v>83.0</v>
      </c>
      <c r="V16" s="11">
        <v>77.0</v>
      </c>
      <c r="W16" s="11">
        <v>16.6</v>
      </c>
      <c r="X16" s="11">
        <v>70.5</v>
      </c>
    </row>
    <row r="17">
      <c r="A17" s="1"/>
      <c r="B17" s="54" t="s">
        <v>30</v>
      </c>
      <c r="C17" s="96">
        <v>88.0</v>
      </c>
      <c r="D17" s="97">
        <v>76.0</v>
      </c>
      <c r="E17" s="95">
        <v>0.0</v>
      </c>
      <c r="F17" s="95">
        <v>0.0</v>
      </c>
      <c r="G17" s="95">
        <v>0.33</v>
      </c>
      <c r="H17" s="36"/>
      <c r="M17" s="37"/>
      <c r="S17" s="11">
        <v>4.0</v>
      </c>
      <c r="T17" s="11">
        <v>85.0</v>
      </c>
      <c r="U17" s="11">
        <v>79.0</v>
      </c>
      <c r="V17" s="11">
        <v>75.0</v>
      </c>
      <c r="W17" s="11">
        <v>14.6</v>
      </c>
      <c r="X17" s="11">
        <v>72.5</v>
      </c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>
        <v>2.0</v>
      </c>
      <c r="T18" s="11">
        <v>79.0</v>
      </c>
      <c r="U18" s="11">
        <v>74.0</v>
      </c>
      <c r="V18" s="11">
        <v>79.0</v>
      </c>
      <c r="W18" s="11">
        <v>14.7</v>
      </c>
      <c r="X18" s="11">
        <v>72.4</v>
      </c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>
        <v>1.0</v>
      </c>
      <c r="T19" s="11">
        <v>86.0</v>
      </c>
      <c r="U19" s="11">
        <v>74.0</v>
      </c>
      <c r="V19" s="11">
        <v>69.0</v>
      </c>
      <c r="W19" s="11">
        <v>10.2</v>
      </c>
      <c r="X19" s="11">
        <v>72.3</v>
      </c>
    </row>
    <row r="20">
      <c r="A20" s="1"/>
      <c r="B20" s="62" t="s">
        <v>33</v>
      </c>
      <c r="C20" s="64">
        <f>C6-C14</f>
        <v>4</v>
      </c>
      <c r="D20" s="64"/>
      <c r="E20" s="64" t="s">
        <v>2</v>
      </c>
      <c r="F20" s="98">
        <f>H6-H14</f>
        <v>-0.2926140806</v>
      </c>
      <c r="G20" s="1"/>
      <c r="H20" s="1"/>
      <c r="I20" s="1"/>
      <c r="J20" s="1"/>
      <c r="K20" s="1"/>
      <c r="L20" s="1"/>
      <c r="M20" s="1"/>
      <c r="S20" s="11">
        <v>10.0</v>
      </c>
      <c r="T20" s="11">
        <v>80.0</v>
      </c>
      <c r="U20" s="11">
        <v>72.0</v>
      </c>
      <c r="V20" s="11">
        <v>75.0</v>
      </c>
      <c r="W20" s="11">
        <v>14.5</v>
      </c>
      <c r="X20" s="11">
        <v>74.8</v>
      </c>
    </row>
    <row r="21">
      <c r="A21" s="1"/>
      <c r="B21" s="66" t="s">
        <v>34</v>
      </c>
      <c r="C21" s="67">
        <f>D6-D14</f>
        <v>1.688888889</v>
      </c>
      <c r="D21" s="68"/>
      <c r="E21" s="68" t="s">
        <v>22</v>
      </c>
      <c r="F21" s="99">
        <f>K6-K14</f>
        <v>1.08649831</v>
      </c>
      <c r="G21" s="1"/>
      <c r="H21" s="1"/>
      <c r="I21" s="1"/>
      <c r="J21" s="1"/>
      <c r="K21" s="1"/>
      <c r="L21" s="1"/>
      <c r="M21" s="1"/>
      <c r="S21" s="11">
        <v>2.0</v>
      </c>
      <c r="T21" s="11">
        <v>85.0</v>
      </c>
      <c r="U21" s="11">
        <v>76.0</v>
      </c>
      <c r="V21" s="11">
        <v>70.0</v>
      </c>
      <c r="W21" s="11">
        <v>12.1</v>
      </c>
      <c r="X21" s="11">
        <v>79.2</v>
      </c>
    </row>
    <row r="22">
      <c r="A22" s="1"/>
      <c r="B22" s="66" t="s">
        <v>35</v>
      </c>
      <c r="C22" s="70">
        <f>E6-E14</f>
        <v>0.1077777778</v>
      </c>
      <c r="D22" s="68"/>
      <c r="E22" s="68" t="s">
        <v>6</v>
      </c>
      <c r="F22" s="99">
        <f>L6-L14</f>
        <v>2.312699032</v>
      </c>
      <c r="G22" s="1"/>
      <c r="H22" s="1"/>
      <c r="I22" s="1"/>
      <c r="J22" s="1"/>
      <c r="K22" s="1"/>
      <c r="L22" s="1"/>
      <c r="M22" s="1"/>
      <c r="S22" s="11">
        <v>7.0</v>
      </c>
      <c r="T22" s="11">
        <v>95.0</v>
      </c>
      <c r="U22" s="11">
        <v>81.0</v>
      </c>
      <c r="V22" s="11">
        <v>65.0</v>
      </c>
      <c r="W22" s="11">
        <v>13.9</v>
      </c>
      <c r="X22" s="11">
        <v>77.3</v>
      </c>
    </row>
    <row r="23">
      <c r="A23" s="1"/>
      <c r="B23" s="66" t="s">
        <v>36</v>
      </c>
      <c r="C23" s="71">
        <f>F6-F14</f>
        <v>0.02222222222</v>
      </c>
      <c r="D23" s="68"/>
      <c r="E23" s="68" t="s">
        <v>23</v>
      </c>
      <c r="F23" s="99">
        <f>M6-M14</f>
        <v>2.115568468</v>
      </c>
      <c r="G23" s="1"/>
      <c r="H23" s="1"/>
      <c r="I23" s="1"/>
      <c r="J23" s="1"/>
      <c r="K23" s="1"/>
      <c r="L23" s="1"/>
      <c r="M23" s="1"/>
      <c r="S23" s="11">
        <v>-2.0</v>
      </c>
      <c r="T23" s="11">
        <v>85.0</v>
      </c>
      <c r="U23" s="11">
        <v>77.0</v>
      </c>
      <c r="V23" s="11">
        <v>76.0</v>
      </c>
      <c r="W23" s="11">
        <v>15.0</v>
      </c>
      <c r="X23" s="11">
        <v>73.5</v>
      </c>
    </row>
    <row r="24">
      <c r="A24" s="1"/>
      <c r="B24" s="72" t="s">
        <v>37</v>
      </c>
      <c r="C24" s="73">
        <f>G6-G14</f>
        <v>-0.1822222222</v>
      </c>
      <c r="D24" s="74"/>
      <c r="E24" s="74"/>
      <c r="F24" s="75"/>
      <c r="S24" s="11">
        <v>9.0</v>
      </c>
      <c r="T24" s="11">
        <v>86.0</v>
      </c>
      <c r="U24" s="11">
        <v>72.0</v>
      </c>
      <c r="V24" s="11">
        <v>61.0</v>
      </c>
      <c r="W24" s="11">
        <v>11.3</v>
      </c>
      <c r="X24" s="11">
        <v>77.8</v>
      </c>
    </row>
    <row r="25">
      <c r="A25" s="76"/>
      <c r="B25" s="1" t="s">
        <v>38</v>
      </c>
      <c r="S25" s="11">
        <v>-1.0</v>
      </c>
      <c r="T25" s="11">
        <v>85.0</v>
      </c>
      <c r="U25" s="11">
        <v>74.0</v>
      </c>
      <c r="V25" s="11">
        <v>76.0</v>
      </c>
      <c r="W25" s="11">
        <v>15.8</v>
      </c>
      <c r="X25" s="11">
        <v>79.1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  <c r="S26" s="11">
        <v>6.0</v>
      </c>
      <c r="T26" s="11">
        <v>87.0</v>
      </c>
      <c r="U26" s="11">
        <v>79.0</v>
      </c>
      <c r="V26" s="11">
        <v>72.0</v>
      </c>
      <c r="W26" s="11">
        <v>12.8</v>
      </c>
      <c r="X26" s="11">
        <v>77.0</v>
      </c>
    </row>
    <row r="27">
      <c r="A27" s="77"/>
      <c r="B27" s="78">
        <v>43754.0</v>
      </c>
      <c r="C27" s="78" t="str">
        <f t="shared" ref="C27:C71" si="3">$B$2</f>
        <v>Steigerwald</v>
      </c>
      <c r="D27" s="79"/>
      <c r="E27" s="76" t="s">
        <v>27</v>
      </c>
      <c r="F27" s="80">
        <v>50.0</v>
      </c>
      <c r="G27" s="80" t="s">
        <v>46</v>
      </c>
      <c r="H27" s="81"/>
      <c r="I27" s="81"/>
      <c r="J27" s="81"/>
      <c r="K27" s="82"/>
      <c r="L27" s="81"/>
      <c r="M27" s="81"/>
      <c r="S27" s="11">
        <v>13.0</v>
      </c>
      <c r="T27" s="11">
        <v>83.0</v>
      </c>
      <c r="U27" s="11">
        <v>70.0</v>
      </c>
      <c r="V27" s="11">
        <v>71.0</v>
      </c>
      <c r="W27" s="11">
        <v>14.0</v>
      </c>
      <c r="X27" s="11">
        <v>79.8</v>
      </c>
    </row>
    <row r="28">
      <c r="A28" s="77"/>
      <c r="B28" s="78">
        <v>43754.0</v>
      </c>
      <c r="C28" s="78" t="str">
        <f t="shared" si="3"/>
        <v>Steigerwald</v>
      </c>
      <c r="D28" s="79"/>
      <c r="E28" s="76" t="s">
        <v>27</v>
      </c>
      <c r="F28" s="80">
        <v>90.0</v>
      </c>
      <c r="G28" s="80" t="s">
        <v>48</v>
      </c>
      <c r="H28" s="81"/>
      <c r="I28" s="81"/>
      <c r="J28" s="81"/>
      <c r="K28" s="82"/>
      <c r="L28" s="81"/>
      <c r="M28" s="81"/>
      <c r="S28" s="11">
        <v>7.0</v>
      </c>
      <c r="T28" s="11">
        <v>89.0</v>
      </c>
      <c r="U28" s="11">
        <v>71.0</v>
      </c>
      <c r="V28" s="11">
        <v>69.0</v>
      </c>
      <c r="W28" s="11">
        <v>13.9</v>
      </c>
      <c r="X28" s="11">
        <v>80.3</v>
      </c>
    </row>
    <row r="29">
      <c r="A29" s="77"/>
      <c r="B29" s="78">
        <v>43754.0</v>
      </c>
      <c r="C29" s="78" t="str">
        <f t="shared" si="3"/>
        <v>Steigerwald</v>
      </c>
      <c r="D29" s="79"/>
      <c r="E29" s="76" t="s">
        <v>27</v>
      </c>
      <c r="F29" s="80">
        <v>50.0</v>
      </c>
      <c r="G29" s="80" t="s">
        <v>46</v>
      </c>
      <c r="H29" s="81"/>
      <c r="I29" s="81"/>
      <c r="J29" s="81"/>
      <c r="K29" s="82"/>
      <c r="L29" s="81"/>
      <c r="M29" s="81"/>
      <c r="S29" s="11">
        <v>7.0</v>
      </c>
      <c r="T29" s="11">
        <v>86.0</v>
      </c>
      <c r="U29" s="11">
        <v>85.0</v>
      </c>
      <c r="V29" s="11">
        <v>78.0</v>
      </c>
      <c r="W29" s="11">
        <v>15.0</v>
      </c>
      <c r="X29" s="11">
        <v>74.5</v>
      </c>
    </row>
    <row r="30">
      <c r="A30" s="77"/>
      <c r="B30" s="78">
        <v>43754.0</v>
      </c>
      <c r="C30" s="78" t="str">
        <f t="shared" si="3"/>
        <v>Steigerwald</v>
      </c>
      <c r="D30" s="79"/>
      <c r="E30" s="76" t="s">
        <v>27</v>
      </c>
      <c r="F30" s="80">
        <v>50.0</v>
      </c>
      <c r="G30" s="80" t="s">
        <v>46</v>
      </c>
      <c r="H30" s="81"/>
      <c r="I30" s="81"/>
      <c r="J30" s="81"/>
      <c r="K30" s="82"/>
      <c r="L30" s="81"/>
      <c r="M30" s="81"/>
      <c r="N30" s="81"/>
      <c r="O30" s="76"/>
      <c r="S30" s="11">
        <v>1.0</v>
      </c>
      <c r="T30" s="11">
        <v>97.0</v>
      </c>
      <c r="U30" s="11">
        <v>81.0</v>
      </c>
      <c r="V30" s="11">
        <v>74.0</v>
      </c>
      <c r="W30" s="11">
        <v>18.4</v>
      </c>
      <c r="X30" s="11">
        <v>75.4</v>
      </c>
    </row>
    <row r="31">
      <c r="A31" s="77"/>
      <c r="B31" s="78">
        <v>43754.0</v>
      </c>
      <c r="C31" s="78" t="str">
        <f t="shared" si="3"/>
        <v>Steigerwald</v>
      </c>
      <c r="D31" s="79"/>
      <c r="E31" s="76" t="s">
        <v>27</v>
      </c>
      <c r="F31" s="104">
        <v>79.0</v>
      </c>
      <c r="G31" s="80" t="s">
        <v>47</v>
      </c>
      <c r="H31" s="81"/>
      <c r="I31" s="81"/>
      <c r="J31" s="81"/>
      <c r="K31" s="82"/>
      <c r="L31" s="81"/>
      <c r="M31" s="81"/>
      <c r="N31" s="81"/>
      <c r="O31" s="76"/>
      <c r="S31" s="11">
        <v>2.0</v>
      </c>
      <c r="T31" s="11">
        <v>92.0</v>
      </c>
      <c r="U31" s="11">
        <v>77.0</v>
      </c>
      <c r="V31" s="11">
        <v>73.0</v>
      </c>
      <c r="W31" s="11">
        <v>15.2</v>
      </c>
      <c r="X31" s="11">
        <v>78.3</v>
      </c>
    </row>
    <row r="32">
      <c r="A32" s="77"/>
      <c r="B32" s="78">
        <v>43754.0</v>
      </c>
      <c r="C32" s="78" t="str">
        <f t="shared" si="3"/>
        <v>Steigerwald</v>
      </c>
      <c r="D32" s="79"/>
      <c r="E32" s="76" t="s">
        <v>27</v>
      </c>
      <c r="F32" s="80">
        <v>80.0</v>
      </c>
      <c r="G32" s="80" t="s">
        <v>98</v>
      </c>
      <c r="H32" s="81"/>
      <c r="I32" s="81"/>
      <c r="J32" s="81"/>
      <c r="K32" s="82"/>
      <c r="L32" s="81"/>
      <c r="M32" s="81"/>
      <c r="N32" s="81"/>
      <c r="O32" s="76"/>
      <c r="S32" s="11">
        <v>7.0</v>
      </c>
      <c r="T32" s="11">
        <v>79.0</v>
      </c>
      <c r="U32" s="11">
        <v>80.0</v>
      </c>
      <c r="V32" s="11">
        <v>74.0</v>
      </c>
      <c r="W32" s="11">
        <v>16.3</v>
      </c>
      <c r="X32" s="11">
        <v>76.1</v>
      </c>
    </row>
    <row r="33">
      <c r="A33" s="77"/>
      <c r="B33" s="78">
        <v>43754.0</v>
      </c>
      <c r="C33" s="78" t="str">
        <f t="shared" si="3"/>
        <v>Steigerwald</v>
      </c>
      <c r="D33" s="79"/>
      <c r="E33" s="76" t="s">
        <v>27</v>
      </c>
      <c r="F33" s="80">
        <v>63.0</v>
      </c>
      <c r="G33" s="80" t="s">
        <v>47</v>
      </c>
      <c r="H33" s="81"/>
      <c r="I33" s="81"/>
      <c r="J33" s="81"/>
      <c r="K33" s="82"/>
      <c r="L33" s="81"/>
      <c r="M33" s="81"/>
      <c r="N33" s="81"/>
      <c r="O33" s="76"/>
      <c r="S33" s="11">
        <v>4.0</v>
      </c>
      <c r="T33" s="11">
        <v>85.0</v>
      </c>
      <c r="U33" s="11">
        <v>80.0</v>
      </c>
      <c r="V33" s="11">
        <v>77.0</v>
      </c>
      <c r="W33" s="11">
        <v>18.6</v>
      </c>
      <c r="X33" s="11">
        <v>74.1</v>
      </c>
    </row>
    <row r="34">
      <c r="A34" s="77"/>
      <c r="B34" s="78">
        <v>43754.0</v>
      </c>
      <c r="C34" s="78" t="str">
        <f t="shared" si="3"/>
        <v>Steigerwald</v>
      </c>
      <c r="D34" s="79"/>
      <c r="E34" s="76" t="s">
        <v>27</v>
      </c>
      <c r="F34" s="80">
        <v>83.0</v>
      </c>
      <c r="G34" s="80" t="s">
        <v>98</v>
      </c>
      <c r="H34" s="81"/>
      <c r="I34" s="81"/>
      <c r="J34" s="81"/>
      <c r="K34" s="82"/>
      <c r="L34" s="81"/>
      <c r="M34" s="81"/>
      <c r="N34" s="81"/>
      <c r="O34" s="76"/>
      <c r="S34" s="11">
        <v>6.0</v>
      </c>
      <c r="T34" s="11">
        <v>89.0</v>
      </c>
      <c r="U34" s="11">
        <v>78.0</v>
      </c>
      <c r="V34" s="11">
        <v>67.0</v>
      </c>
      <c r="W34" s="11">
        <v>16.3</v>
      </c>
      <c r="X34" s="11">
        <v>77.9</v>
      </c>
    </row>
    <row r="35">
      <c r="A35" s="77"/>
      <c r="B35" s="78">
        <v>43754.0</v>
      </c>
      <c r="C35" s="78" t="str">
        <f t="shared" si="3"/>
        <v>Steigerwald</v>
      </c>
      <c r="D35" s="79"/>
      <c r="E35" s="76" t="s">
        <v>27</v>
      </c>
      <c r="F35" s="104">
        <v>91.0</v>
      </c>
      <c r="G35" s="80" t="s">
        <v>47</v>
      </c>
      <c r="H35" s="81"/>
      <c r="I35" s="81"/>
      <c r="J35" s="81"/>
      <c r="K35" s="82"/>
      <c r="L35" s="81"/>
      <c r="M35" s="81"/>
      <c r="N35" s="81"/>
      <c r="O35" s="76"/>
      <c r="S35" s="11">
        <v>-4.0</v>
      </c>
      <c r="T35" s="11">
        <v>90.0</v>
      </c>
      <c r="U35" s="11">
        <v>76.0</v>
      </c>
      <c r="V35" s="11">
        <v>77.0</v>
      </c>
      <c r="W35" s="11">
        <v>16.2</v>
      </c>
      <c r="X35" s="11">
        <v>75.9</v>
      </c>
    </row>
    <row r="36">
      <c r="A36" s="77"/>
      <c r="B36" s="78">
        <v>43754.0</v>
      </c>
      <c r="C36" s="78" t="str">
        <f t="shared" si="3"/>
        <v>Steigerwald</v>
      </c>
      <c r="D36" s="79"/>
      <c r="E36" s="76" t="s">
        <v>27</v>
      </c>
      <c r="F36" s="80">
        <v>67.0</v>
      </c>
      <c r="G36" s="80" t="s">
        <v>48</v>
      </c>
      <c r="H36" s="81"/>
      <c r="I36" s="81"/>
      <c r="J36" s="81"/>
      <c r="K36" s="82"/>
      <c r="L36" s="81"/>
      <c r="M36" s="81"/>
      <c r="N36" s="81"/>
      <c r="O36" s="76"/>
      <c r="S36" s="11">
        <v>4.0</v>
      </c>
      <c r="T36" s="11">
        <v>87.0</v>
      </c>
      <c r="U36" s="11">
        <v>73.0</v>
      </c>
      <c r="V36" s="11">
        <v>75.0</v>
      </c>
      <c r="W36" s="11">
        <v>13.4</v>
      </c>
      <c r="X36" s="11">
        <v>76.2</v>
      </c>
    </row>
    <row r="37">
      <c r="A37" s="77"/>
      <c r="B37" s="78">
        <v>43754.0</v>
      </c>
      <c r="C37" s="78" t="str">
        <f t="shared" si="3"/>
        <v>Steigerwald</v>
      </c>
      <c r="D37" s="79"/>
      <c r="E37" s="76" t="s">
        <v>27</v>
      </c>
      <c r="F37" s="80">
        <v>62.0</v>
      </c>
      <c r="G37" s="80" t="s">
        <v>46</v>
      </c>
      <c r="H37" s="81"/>
      <c r="I37" s="81"/>
      <c r="J37" s="81"/>
      <c r="K37" s="82"/>
      <c r="L37" s="81"/>
      <c r="M37" s="81"/>
      <c r="N37" s="81"/>
      <c r="O37" s="76"/>
      <c r="S37" s="11">
        <v>3.0</v>
      </c>
      <c r="T37" s="11">
        <v>83.0</v>
      </c>
      <c r="U37" s="11">
        <v>77.0</v>
      </c>
      <c r="V37" s="11">
        <v>74.0</v>
      </c>
      <c r="W37" s="11">
        <v>14.9</v>
      </c>
      <c r="X37" s="11">
        <v>75.9</v>
      </c>
    </row>
    <row r="38">
      <c r="A38" s="77"/>
      <c r="B38" s="78">
        <v>43754.0</v>
      </c>
      <c r="C38" s="78" t="str">
        <f t="shared" si="3"/>
        <v>Steigerwald</v>
      </c>
      <c r="D38" s="79"/>
      <c r="E38" s="76" t="s">
        <v>27</v>
      </c>
      <c r="F38" s="80">
        <v>50.0</v>
      </c>
      <c r="G38" s="80" t="s">
        <v>47</v>
      </c>
      <c r="H38" s="81"/>
      <c r="I38" s="81"/>
      <c r="J38" s="81"/>
      <c r="K38" s="82"/>
      <c r="L38" s="81"/>
      <c r="M38" s="81"/>
      <c r="N38" s="81"/>
      <c r="O38" s="76"/>
      <c r="S38" s="11">
        <v>-5.0</v>
      </c>
      <c r="T38" s="11">
        <v>95.0</v>
      </c>
      <c r="U38" s="11">
        <v>82.0</v>
      </c>
      <c r="V38" s="11">
        <v>74.0</v>
      </c>
      <c r="W38" s="11">
        <v>15.7</v>
      </c>
      <c r="X38" s="11">
        <v>72.0</v>
      </c>
    </row>
    <row r="39">
      <c r="A39" s="77"/>
      <c r="B39" s="78">
        <v>43754.0</v>
      </c>
      <c r="C39" s="78" t="str">
        <f t="shared" si="3"/>
        <v>Steigerwald</v>
      </c>
      <c r="D39" s="79"/>
      <c r="E39" s="76" t="s">
        <v>27</v>
      </c>
      <c r="F39" s="80">
        <v>50.0</v>
      </c>
      <c r="G39" s="80" t="s">
        <v>46</v>
      </c>
      <c r="H39" s="81"/>
      <c r="I39" s="81"/>
      <c r="J39" s="81"/>
      <c r="K39" s="82"/>
      <c r="L39" s="81"/>
      <c r="M39" s="81"/>
      <c r="N39" s="81"/>
      <c r="O39" s="76"/>
      <c r="S39" s="11">
        <v>-1.0</v>
      </c>
      <c r="T39" s="11">
        <v>91.0</v>
      </c>
      <c r="U39" s="11">
        <v>81.0</v>
      </c>
      <c r="V39" s="11">
        <v>77.0</v>
      </c>
      <c r="W39" s="11">
        <v>11.7</v>
      </c>
      <c r="X39" s="11">
        <v>71.9</v>
      </c>
    </row>
    <row r="40">
      <c r="A40" s="77"/>
      <c r="B40" s="78">
        <v>43754.0</v>
      </c>
      <c r="C40" s="78" t="str">
        <f t="shared" si="3"/>
        <v>Steigerwald</v>
      </c>
      <c r="D40" s="79"/>
      <c r="E40" s="76" t="s">
        <v>27</v>
      </c>
      <c r="F40" s="80">
        <v>50.0</v>
      </c>
      <c r="G40" s="80" t="s">
        <v>46</v>
      </c>
      <c r="H40" s="81"/>
      <c r="I40" s="81"/>
      <c r="J40" s="81"/>
      <c r="K40" s="82"/>
      <c r="L40" s="81"/>
      <c r="M40" s="81"/>
      <c r="N40" s="81"/>
      <c r="O40" s="76"/>
      <c r="S40" s="11">
        <v>14.0</v>
      </c>
      <c r="T40" s="11">
        <v>84.0</v>
      </c>
      <c r="U40" s="11">
        <v>69.0</v>
      </c>
      <c r="V40" s="11">
        <v>70.0</v>
      </c>
      <c r="W40" s="11">
        <v>16.1</v>
      </c>
      <c r="X40" s="11">
        <v>79.9</v>
      </c>
    </row>
    <row r="41">
      <c r="A41" s="77"/>
      <c r="B41" s="78">
        <v>43754.0</v>
      </c>
      <c r="C41" s="78" t="str">
        <f t="shared" si="3"/>
        <v>Steigerwald</v>
      </c>
      <c r="D41" s="79"/>
      <c r="E41" s="76" t="s">
        <v>27</v>
      </c>
      <c r="F41" s="104">
        <v>71.0</v>
      </c>
      <c r="G41" s="80" t="s">
        <v>48</v>
      </c>
      <c r="H41" s="81"/>
      <c r="I41" s="81"/>
      <c r="J41" s="81"/>
      <c r="K41" s="82"/>
      <c r="L41" s="81"/>
      <c r="M41" s="81"/>
      <c r="N41" s="81"/>
      <c r="O41" s="76"/>
      <c r="S41" s="11">
        <v>2.0</v>
      </c>
      <c r="T41" s="11">
        <v>91.0</v>
      </c>
      <c r="U41" s="11">
        <v>82.0</v>
      </c>
      <c r="V41" s="11">
        <v>72.0</v>
      </c>
      <c r="W41" s="11">
        <v>16.5</v>
      </c>
      <c r="X41" s="11">
        <v>78.6</v>
      </c>
    </row>
    <row r="42">
      <c r="A42" s="77"/>
      <c r="B42" s="78">
        <v>43754.0</v>
      </c>
      <c r="C42" s="78" t="str">
        <f t="shared" si="3"/>
        <v>Steigerwald</v>
      </c>
      <c r="D42" s="79"/>
      <c r="E42" s="76" t="s">
        <v>29</v>
      </c>
      <c r="F42" s="80">
        <v>77.0</v>
      </c>
      <c r="G42" s="80" t="s">
        <v>50</v>
      </c>
      <c r="H42" s="81"/>
      <c r="I42" s="81"/>
      <c r="J42" s="81"/>
      <c r="K42" s="82"/>
      <c r="L42" s="81"/>
      <c r="M42" s="81"/>
      <c r="N42" s="81"/>
      <c r="O42" s="76"/>
      <c r="S42" s="11">
        <v>-7.0</v>
      </c>
      <c r="T42" s="11">
        <v>92.0</v>
      </c>
      <c r="U42" s="11">
        <v>78.0</v>
      </c>
      <c r="V42" s="11">
        <v>80.0</v>
      </c>
      <c r="W42" s="11">
        <v>12.1</v>
      </c>
      <c r="X42" s="11">
        <v>71.8</v>
      </c>
    </row>
    <row r="43">
      <c r="A43" s="77"/>
      <c r="B43" s="78">
        <v>43754.0</v>
      </c>
      <c r="C43" s="78" t="str">
        <f t="shared" si="3"/>
        <v>Steigerwald</v>
      </c>
      <c r="D43" s="79"/>
      <c r="E43" s="76" t="s">
        <v>29</v>
      </c>
      <c r="F43" s="80">
        <v>93.0</v>
      </c>
      <c r="G43" s="80" t="s">
        <v>47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3"/>
        <v>Steigerwald</v>
      </c>
      <c r="D44" s="79"/>
      <c r="E44" s="76" t="s">
        <v>29</v>
      </c>
      <c r="F44" s="80">
        <v>72.0</v>
      </c>
      <c r="G44" s="80" t="s">
        <v>50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3"/>
        <v>Steigerwald</v>
      </c>
      <c r="D45" s="79"/>
      <c r="E45" s="76" t="s">
        <v>29</v>
      </c>
      <c r="F45" s="80">
        <v>93.0</v>
      </c>
      <c r="G45" s="80" t="s">
        <v>47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3"/>
        <v>Steigerwald</v>
      </c>
      <c r="D46" s="79"/>
      <c r="E46" s="76" t="s">
        <v>29</v>
      </c>
      <c r="F46" s="104">
        <v>88.0</v>
      </c>
      <c r="G46" s="80" t="s">
        <v>47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3"/>
        <v>Steigerwald</v>
      </c>
      <c r="D47" s="79"/>
      <c r="E47" s="76" t="s">
        <v>29</v>
      </c>
      <c r="F47" s="104">
        <v>86.0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3"/>
        <v>Steigerwald</v>
      </c>
      <c r="D48" s="79"/>
      <c r="E48" s="76" t="s">
        <v>29</v>
      </c>
      <c r="F48" s="80">
        <v>81.0</v>
      </c>
      <c r="G48" s="80" t="s">
        <v>46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3"/>
        <v>Steigerwald</v>
      </c>
      <c r="D49" s="79"/>
      <c r="E49" s="76" t="s">
        <v>29</v>
      </c>
      <c r="F49" s="80">
        <v>91.0</v>
      </c>
      <c r="G49" s="80" t="s">
        <v>47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3"/>
        <v>Steigerwald</v>
      </c>
      <c r="D50" s="79"/>
      <c r="E50" s="76" t="s">
        <v>29</v>
      </c>
      <c r="F50" s="80">
        <v>98.0</v>
      </c>
      <c r="G50" s="80" t="s">
        <v>47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3"/>
        <v>Steigerwald</v>
      </c>
      <c r="D51" s="79"/>
      <c r="E51" s="76" t="s">
        <v>29</v>
      </c>
      <c r="F51" s="80">
        <v>74.0</v>
      </c>
      <c r="G51" s="80" t="s">
        <v>50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3"/>
        <v>Steigerwald</v>
      </c>
      <c r="D52" s="79"/>
      <c r="E52" s="76" t="s">
        <v>29</v>
      </c>
      <c r="F52" s="80">
        <v>80.0</v>
      </c>
      <c r="G52" s="80" t="s">
        <v>47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3"/>
        <v>Steigerwald</v>
      </c>
      <c r="D53" s="79"/>
      <c r="E53" s="76" t="s">
        <v>29</v>
      </c>
      <c r="F53" s="80">
        <v>50.0</v>
      </c>
      <c r="G53" s="80" t="s">
        <v>46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3"/>
        <v>Steigerwald</v>
      </c>
      <c r="D54" s="79"/>
      <c r="E54" s="76" t="s">
        <v>29</v>
      </c>
      <c r="F54" s="80">
        <v>50.0</v>
      </c>
      <c r="G54" s="80" t="s">
        <v>46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3"/>
        <v>Steigerwald</v>
      </c>
      <c r="D55" s="79"/>
      <c r="E55" s="76" t="s">
        <v>29</v>
      </c>
      <c r="F55" s="104">
        <v>67.0</v>
      </c>
      <c r="G55" s="80" t="s">
        <v>50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3"/>
        <v>Steigerwald</v>
      </c>
      <c r="D56" s="79"/>
      <c r="E56" s="76" t="s">
        <v>29</v>
      </c>
      <c r="F56" s="80">
        <v>50.0</v>
      </c>
      <c r="G56" s="80"/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3"/>
        <v>Steigerwald</v>
      </c>
      <c r="D57" s="81" t="s">
        <v>51</v>
      </c>
      <c r="E57" s="83" t="s">
        <v>27</v>
      </c>
      <c r="F57" s="80">
        <v>89.0</v>
      </c>
      <c r="G57" s="80" t="s">
        <v>48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3"/>
        <v>Steigerwald</v>
      </c>
      <c r="D58" s="81" t="s">
        <v>51</v>
      </c>
      <c r="E58" s="83" t="s">
        <v>27</v>
      </c>
      <c r="F58" s="80">
        <v>90.0</v>
      </c>
      <c r="G58" s="80" t="s">
        <v>48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3"/>
        <v>Steigerwald</v>
      </c>
      <c r="D59" s="81" t="s">
        <v>51</v>
      </c>
      <c r="E59" s="83" t="s">
        <v>29</v>
      </c>
      <c r="F59" s="80">
        <v>50.0</v>
      </c>
      <c r="G59" s="80"/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3"/>
        <v>Steigerwald</v>
      </c>
      <c r="D60" s="81" t="s">
        <v>51</v>
      </c>
      <c r="E60" s="83" t="s">
        <v>27</v>
      </c>
      <c r="F60" s="80">
        <v>50.0</v>
      </c>
      <c r="G60" s="80"/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3"/>
        <v>Steigerwald</v>
      </c>
      <c r="D61" s="81" t="s">
        <v>51</v>
      </c>
      <c r="E61" s="83" t="s">
        <v>29</v>
      </c>
      <c r="F61" s="80">
        <v>82.0</v>
      </c>
      <c r="G61" s="80" t="s">
        <v>50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3"/>
        <v>Steigerwald</v>
      </c>
      <c r="D62" s="81" t="s">
        <v>51</v>
      </c>
      <c r="E62" s="83" t="s">
        <v>27</v>
      </c>
      <c r="F62" s="80">
        <v>86.0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3"/>
        <v>Steigerwald</v>
      </c>
      <c r="D63" s="81" t="s">
        <v>51</v>
      </c>
      <c r="E63" s="83" t="s">
        <v>29</v>
      </c>
      <c r="F63" s="80">
        <v>69.0</v>
      </c>
      <c r="G63" s="80" t="s">
        <v>48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3"/>
        <v>Steigerwald</v>
      </c>
      <c r="D64" s="81" t="s">
        <v>51</v>
      </c>
      <c r="E64" s="83" t="s">
        <v>29</v>
      </c>
      <c r="F64" s="80">
        <v>77.0</v>
      </c>
      <c r="G64" s="80" t="s">
        <v>50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Steigerwald</v>
      </c>
      <c r="D65" s="81" t="s">
        <v>51</v>
      </c>
      <c r="E65" s="83" t="s">
        <v>29</v>
      </c>
      <c r="F65" s="80">
        <v>72.0</v>
      </c>
      <c r="G65" s="80" t="s">
        <v>48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Steigerwald</v>
      </c>
      <c r="D66" s="81" t="s">
        <v>51</v>
      </c>
      <c r="E66" s="83" t="s">
        <v>27</v>
      </c>
      <c r="F66" s="80">
        <v>89.0</v>
      </c>
      <c r="G66" s="80" t="s">
        <v>47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Steigerwald</v>
      </c>
      <c r="D67" s="81" t="s">
        <v>51</v>
      </c>
      <c r="E67" s="83" t="s">
        <v>27</v>
      </c>
      <c r="F67" s="80">
        <v>55.0</v>
      </c>
      <c r="G67" s="80" t="s">
        <v>47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Steigerwald</v>
      </c>
      <c r="D68" s="81" t="s">
        <v>51</v>
      </c>
      <c r="E68" s="83" t="s">
        <v>29</v>
      </c>
      <c r="F68" s="80">
        <v>63.0</v>
      </c>
      <c r="G68" s="80" t="s">
        <v>50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Steigerwald</v>
      </c>
      <c r="D69" s="81" t="s">
        <v>51</v>
      </c>
      <c r="E69" s="83" t="s">
        <v>27</v>
      </c>
      <c r="F69" s="80">
        <v>75.0</v>
      </c>
      <c r="G69" s="80" t="s">
        <v>46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Steigerwald</v>
      </c>
      <c r="D70" s="81" t="s">
        <v>51</v>
      </c>
      <c r="E70" s="83" t="s">
        <v>27</v>
      </c>
      <c r="F70" s="104">
        <v>93.0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Steigerwald</v>
      </c>
      <c r="D71" s="81" t="s">
        <v>51</v>
      </c>
      <c r="E71" s="1" t="s">
        <v>29</v>
      </c>
      <c r="F71" s="80">
        <v>50.0</v>
      </c>
      <c r="G71" s="1" t="s">
        <v>46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>
        <f t="shared" ref="S1:X1" si="1">stdev(S3:S25)</f>
        <v>8.088199573</v>
      </c>
      <c r="T1" s="101">
        <f t="shared" si="1"/>
        <v>3.835552431</v>
      </c>
      <c r="U1" s="101">
        <f t="shared" si="1"/>
        <v>3.502116808</v>
      </c>
      <c r="V1" s="101">
        <f t="shared" si="1"/>
        <v>6.003622095</v>
      </c>
      <c r="W1" s="101">
        <f t="shared" si="1"/>
        <v>1.767716644</v>
      </c>
      <c r="X1" s="101">
        <f t="shared" si="1"/>
        <v>2.176727427</v>
      </c>
    </row>
    <row r="2">
      <c r="A2" s="1"/>
      <c r="B2" s="4" t="s">
        <v>127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>
        <v>9.0</v>
      </c>
      <c r="T3" s="11">
        <v>91.0</v>
      </c>
      <c r="U3" s="11">
        <v>69.0</v>
      </c>
      <c r="V3" s="11">
        <v>69.0</v>
      </c>
      <c r="W3" s="11">
        <v>12.8</v>
      </c>
      <c r="X3" s="11">
        <v>66.9</v>
      </c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>
        <v>9.0</v>
      </c>
      <c r="T4" s="11">
        <v>95.0</v>
      </c>
      <c r="U4" s="11">
        <v>71.0</v>
      </c>
      <c r="V4" s="11">
        <v>68.0</v>
      </c>
      <c r="W4" s="11">
        <v>12.7</v>
      </c>
      <c r="X4" s="11">
        <v>64.7</v>
      </c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86.0</v>
      </c>
      <c r="Q5" s="23"/>
      <c r="S5" s="11">
        <v>23.0</v>
      </c>
      <c r="T5" s="11">
        <v>89.0</v>
      </c>
      <c r="U5" s="11">
        <v>63.0</v>
      </c>
      <c r="V5" s="11">
        <v>73.0</v>
      </c>
      <c r="W5" s="11">
        <v>11.5</v>
      </c>
      <c r="X5" s="11">
        <v>63.2</v>
      </c>
    </row>
    <row r="6">
      <c r="A6" s="1"/>
      <c r="B6" s="24" t="s">
        <v>25</v>
      </c>
      <c r="C6" s="88">
        <f>max(F27:F71)</f>
        <v>97</v>
      </c>
      <c r="D6" s="25">
        <f>average(F27:F71)</f>
        <v>75.93333333</v>
      </c>
      <c r="E6" s="26">
        <f>countifs(F27:F71,"&gt;=90")/45</f>
        <v>0.3777777778</v>
      </c>
      <c r="F6" s="89">
        <f>countifs(F27:F71,"&gt;=95")/45</f>
        <v>0.1555555556</v>
      </c>
      <c r="G6" s="26">
        <f>COUNTIF(G27:G71,"=y")/45</f>
        <v>0.2666666667</v>
      </c>
      <c r="H6" s="25">
        <f t="shared" ref="H6:M6" si="2">average(S:S)</f>
        <v>6.148492673</v>
      </c>
      <c r="I6" s="25">
        <f t="shared" si="2"/>
        <v>88.77647689</v>
      </c>
      <c r="J6" s="105">
        <f t="shared" si="2"/>
        <v>70.32931992</v>
      </c>
      <c r="K6" s="25">
        <f t="shared" si="2"/>
        <v>63.39033225</v>
      </c>
      <c r="L6" s="25">
        <f t="shared" si="2"/>
        <v>10.31384675</v>
      </c>
      <c r="M6" s="27">
        <f t="shared" si="2"/>
        <v>62.94089579</v>
      </c>
      <c r="O6" s="28" t="s">
        <v>26</v>
      </c>
      <c r="P6" s="22"/>
      <c r="Q6" s="23"/>
      <c r="S6" s="11">
        <v>7.0</v>
      </c>
      <c r="T6" s="11">
        <v>95.0</v>
      </c>
      <c r="U6" s="11">
        <v>68.0</v>
      </c>
      <c r="V6" s="11">
        <v>63.0</v>
      </c>
      <c r="W6" s="11">
        <v>14.6</v>
      </c>
      <c r="X6" s="11">
        <v>66.9</v>
      </c>
    </row>
    <row r="7">
      <c r="A7" s="1"/>
      <c r="B7" s="24" t="s">
        <v>27</v>
      </c>
      <c r="C7" s="88">
        <f>maxifs(F27:F71,E27:E71,"=FB")</f>
        <v>97</v>
      </c>
      <c r="D7" s="25">
        <f>averageifs(F27:F71,E27:E71,"=FB")</f>
        <v>77.12</v>
      </c>
      <c r="E7" s="26">
        <f>countifs(F27:F71,"&gt;=90",E27:E71,"=FB")/COUNTIFS(E27:E71,"=FB")</f>
        <v>0.4</v>
      </c>
      <c r="F7" s="26">
        <f>countifs(F27:F71,"&gt;=95",E27:E71,"=FB")/COUNTIFS(E27:E71,"=FB")</f>
        <v>0.16</v>
      </c>
      <c r="G7" s="26">
        <f>COUNTIFS(G27:G71,"=Y",E27:E71,"=FB")/COUNTIFS(E27:E71,"=FB")</f>
        <v>0.4</v>
      </c>
      <c r="H7" s="30" t="s">
        <v>128</v>
      </c>
      <c r="I7" s="31"/>
      <c r="J7" s="31"/>
      <c r="K7" s="31"/>
      <c r="L7" s="31"/>
      <c r="M7" s="32"/>
      <c r="O7" s="33" t="s">
        <v>28</v>
      </c>
      <c r="P7" s="34"/>
      <c r="Q7" s="35"/>
      <c r="S7" s="11">
        <v>20.0</v>
      </c>
      <c r="T7" s="11">
        <v>86.0</v>
      </c>
      <c r="U7" s="11">
        <v>65.0</v>
      </c>
      <c r="V7" s="11">
        <v>72.0</v>
      </c>
      <c r="W7" s="11">
        <v>12.0</v>
      </c>
      <c r="X7" s="11">
        <v>65.4</v>
      </c>
    </row>
    <row r="8">
      <c r="A8" s="1"/>
      <c r="B8" s="24" t="s">
        <v>29</v>
      </c>
      <c r="C8" s="90">
        <f>maxifs(F27:F71,E27:E71,"=SL")</f>
        <v>97</v>
      </c>
      <c r="D8" s="92">
        <f>averageifs(F27:F71,E27:E71,"=SL")</f>
        <v>74.45</v>
      </c>
      <c r="E8" s="89">
        <f>countifs(F27:F71,"&gt;=90",E27:E71,"=SL")/COUNTIFS(E27:E71,"=SL")</f>
        <v>0.35</v>
      </c>
      <c r="F8" s="89">
        <f>countifs(F27:F71,"&gt;=95",E27:E71,"=SL")/COUNTIFS(E27:E71,"=SL")</f>
        <v>0.15</v>
      </c>
      <c r="G8" s="89">
        <f>COUNTIFS(G27:G71,"=Y",E27:E71,"=SL")/COUNTIFS(E27:E71,"=SL")</f>
        <v>0.1</v>
      </c>
      <c r="H8" s="36"/>
      <c r="M8" s="37"/>
      <c r="S8" s="11">
        <v>10.0</v>
      </c>
      <c r="T8" s="11">
        <v>99.0</v>
      </c>
      <c r="U8" s="11">
        <v>73.0</v>
      </c>
      <c r="V8" s="11">
        <v>61.0</v>
      </c>
      <c r="W8" s="11">
        <v>10.9</v>
      </c>
      <c r="X8" s="11">
        <v>66.9</v>
      </c>
    </row>
    <row r="9">
      <c r="A9" s="1"/>
      <c r="B9" s="24" t="s">
        <v>30</v>
      </c>
      <c r="C9" s="90">
        <f>max(F57:F71)</f>
        <v>97</v>
      </c>
      <c r="D9" s="92">
        <f>AVERAGE(F57:F71)</f>
        <v>73.86666667</v>
      </c>
      <c r="E9" s="89">
        <f>countifs(F57:F71,"&gt;=90")/COUNTIFS(F57:F71,"&gt;0")</f>
        <v>0.4</v>
      </c>
      <c r="F9" s="89">
        <f>countifs(F57:F71,"&gt;=95")/COUNTIFS(F57:F71,"&gt;0")</f>
        <v>0.1333333333</v>
      </c>
      <c r="G9" s="89">
        <f>countifs(G57:G71,"=Y")/15</f>
        <v>0.2666666667</v>
      </c>
      <c r="H9" s="36"/>
      <c r="M9" s="37"/>
      <c r="S9" s="11">
        <v>5.0</v>
      </c>
      <c r="T9" s="11">
        <v>99.0</v>
      </c>
      <c r="U9" s="11">
        <v>72.0</v>
      </c>
      <c r="V9" s="11">
        <v>57.0</v>
      </c>
      <c r="W9" s="11">
        <v>14.3</v>
      </c>
      <c r="X9" s="11">
        <v>65.4</v>
      </c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>
        <v>20.0</v>
      </c>
      <c r="T10" s="11">
        <v>95.0</v>
      </c>
      <c r="U10" s="11">
        <v>65.0</v>
      </c>
      <c r="V10" s="11">
        <v>52.0</v>
      </c>
      <c r="W10" s="11">
        <v>12.0</v>
      </c>
      <c r="X10" s="11">
        <v>66.6</v>
      </c>
    </row>
    <row r="11">
      <c r="A11" s="1"/>
      <c r="B11" s="1"/>
      <c r="S11" s="11">
        <v>19.0</v>
      </c>
      <c r="T11" s="11">
        <v>85.0</v>
      </c>
      <c r="U11" s="11">
        <v>66.0</v>
      </c>
      <c r="V11" s="11">
        <v>70.0</v>
      </c>
      <c r="W11" s="11">
        <v>10.1</v>
      </c>
      <c r="X11" s="11">
        <v>60.9</v>
      </c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>
        <v>13.0</v>
      </c>
      <c r="T12" s="11">
        <v>94.0</v>
      </c>
      <c r="U12" s="11">
        <v>73.0</v>
      </c>
      <c r="V12" s="11">
        <v>60.0</v>
      </c>
      <c r="W12" s="11">
        <v>13.5</v>
      </c>
      <c r="X12" s="11">
        <v>67.8</v>
      </c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>
        <v>12.0</v>
      </c>
      <c r="T13" s="11">
        <v>95.0</v>
      </c>
      <c r="U13" s="11">
        <v>69.0</v>
      </c>
      <c r="V13" s="11">
        <v>59.0</v>
      </c>
      <c r="W13" s="11">
        <v>9.7</v>
      </c>
      <c r="X13" s="11">
        <v>65.1</v>
      </c>
    </row>
    <row r="14">
      <c r="A14" s="1"/>
      <c r="B14" s="54" t="s">
        <v>25</v>
      </c>
      <c r="C14" s="93">
        <v>97.0</v>
      </c>
      <c r="D14" s="55">
        <v>79.0</v>
      </c>
      <c r="E14" s="94">
        <v>0.53</v>
      </c>
      <c r="F14" s="95">
        <v>0.13</v>
      </c>
      <c r="G14" s="94">
        <v>0.47</v>
      </c>
      <c r="H14" s="55">
        <v>8.0</v>
      </c>
      <c r="I14" s="55">
        <v>89.0</v>
      </c>
      <c r="J14" s="55">
        <v>73.0</v>
      </c>
      <c r="K14" s="55">
        <v>65.0</v>
      </c>
      <c r="L14" s="55">
        <v>13.0</v>
      </c>
      <c r="M14" s="56">
        <v>66.0</v>
      </c>
      <c r="S14" s="11">
        <v>-4.0</v>
      </c>
      <c r="T14" s="11">
        <v>92.0</v>
      </c>
      <c r="U14" s="11">
        <v>73.0</v>
      </c>
      <c r="V14" s="11">
        <v>68.0</v>
      </c>
      <c r="W14" s="11">
        <v>11.4</v>
      </c>
      <c r="X14" s="11">
        <v>64.8</v>
      </c>
    </row>
    <row r="15">
      <c r="A15" s="1"/>
      <c r="B15" s="54" t="s">
        <v>27</v>
      </c>
      <c r="C15" s="93">
        <v>97.0</v>
      </c>
      <c r="D15" s="55">
        <v>83.0</v>
      </c>
      <c r="E15" s="94">
        <v>0.5</v>
      </c>
      <c r="F15" s="94">
        <v>0.09</v>
      </c>
      <c r="G15" s="94">
        <v>0.68</v>
      </c>
      <c r="H15" s="57" t="s">
        <v>129</v>
      </c>
      <c r="I15" s="31"/>
      <c r="J15" s="31"/>
      <c r="K15" s="31"/>
      <c r="L15" s="31"/>
      <c r="M15" s="32"/>
      <c r="S15" s="11">
        <v>8.0</v>
      </c>
      <c r="T15" s="11">
        <v>97.0</v>
      </c>
      <c r="U15" s="11">
        <v>74.0</v>
      </c>
      <c r="V15" s="11">
        <v>53.0</v>
      </c>
      <c r="W15" s="11">
        <v>11.9</v>
      </c>
      <c r="X15" s="11">
        <v>64.1</v>
      </c>
    </row>
    <row r="16">
      <c r="A16" s="1"/>
      <c r="B16" s="54" t="s">
        <v>29</v>
      </c>
      <c r="C16" s="96">
        <v>97.0</v>
      </c>
      <c r="D16" s="97">
        <v>76.0</v>
      </c>
      <c r="E16" s="95">
        <v>0.22</v>
      </c>
      <c r="F16" s="95">
        <v>0.09</v>
      </c>
      <c r="G16" s="95">
        <v>0.26</v>
      </c>
      <c r="H16" s="36"/>
      <c r="M16" s="37"/>
      <c r="S16" s="11">
        <v>-5.0</v>
      </c>
      <c r="T16" s="11">
        <v>89.0</v>
      </c>
      <c r="U16" s="11">
        <v>71.0</v>
      </c>
      <c r="V16" s="11">
        <v>70.0</v>
      </c>
      <c r="W16" s="11">
        <v>12.7</v>
      </c>
      <c r="X16" s="11">
        <v>70.4</v>
      </c>
    </row>
    <row r="17">
      <c r="A17" s="1"/>
      <c r="B17" s="54" t="s">
        <v>30</v>
      </c>
      <c r="C17" s="96">
        <v>97.0</v>
      </c>
      <c r="D17" s="97">
        <v>79.0</v>
      </c>
      <c r="E17" s="95">
        <v>0.27</v>
      </c>
      <c r="F17" s="95">
        <v>0.07</v>
      </c>
      <c r="G17" s="95">
        <v>0.53</v>
      </c>
      <c r="H17" s="36"/>
      <c r="M17" s="37"/>
      <c r="S17" s="11">
        <v>7.0</v>
      </c>
      <c r="T17" s="11">
        <v>95.0</v>
      </c>
      <c r="U17" s="11">
        <v>74.0</v>
      </c>
      <c r="V17" s="11">
        <v>65.0</v>
      </c>
      <c r="W17" s="11">
        <v>8.6</v>
      </c>
      <c r="X17" s="11">
        <v>62.8</v>
      </c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>
        <v>9.0</v>
      </c>
      <c r="T18" s="11">
        <v>94.0</v>
      </c>
      <c r="U18" s="11">
        <v>72.0</v>
      </c>
      <c r="V18" s="11">
        <v>63.0</v>
      </c>
      <c r="W18" s="11">
        <v>8.3</v>
      </c>
      <c r="X18" s="11">
        <v>67.6</v>
      </c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>
        <v>-2.0</v>
      </c>
      <c r="T19" s="11">
        <v>93.0</v>
      </c>
      <c r="U19" s="11">
        <v>74.0</v>
      </c>
      <c r="V19" s="11">
        <v>65.0</v>
      </c>
      <c r="W19" s="11">
        <v>12.0</v>
      </c>
      <c r="X19" s="11">
        <v>62.3</v>
      </c>
    </row>
    <row r="20">
      <c r="A20" s="1"/>
      <c r="B20" s="62" t="s">
        <v>33</v>
      </c>
      <c r="C20" s="64">
        <f>C6-C14</f>
        <v>0</v>
      </c>
      <c r="D20" s="64"/>
      <c r="E20" s="64" t="s">
        <v>2</v>
      </c>
      <c r="F20" s="98">
        <f>H6-H14</f>
        <v>-1.851507327</v>
      </c>
      <c r="G20" s="1"/>
      <c r="H20" s="1"/>
      <c r="I20" s="1"/>
      <c r="J20" s="1"/>
      <c r="K20" s="1"/>
      <c r="L20" s="1"/>
      <c r="M20" s="1"/>
      <c r="S20" s="11">
        <v>-6.0</v>
      </c>
      <c r="T20" s="11">
        <v>94.0</v>
      </c>
      <c r="U20" s="11">
        <v>72.0</v>
      </c>
      <c r="V20" s="11">
        <v>68.0</v>
      </c>
      <c r="W20" s="11">
        <v>14.4</v>
      </c>
      <c r="X20" s="11">
        <v>68.7</v>
      </c>
    </row>
    <row r="21">
      <c r="A21" s="1"/>
      <c r="B21" s="66" t="s">
        <v>34</v>
      </c>
      <c r="C21" s="67">
        <f>D6-D14</f>
        <v>-3.066666667</v>
      </c>
      <c r="D21" s="68"/>
      <c r="E21" s="68" t="s">
        <v>22</v>
      </c>
      <c r="F21" s="99">
        <f>K6-K14</f>
        <v>-1.609667754</v>
      </c>
      <c r="G21" s="1"/>
      <c r="H21" s="1"/>
      <c r="I21" s="1"/>
      <c r="J21" s="1"/>
      <c r="K21" s="1"/>
      <c r="L21" s="1"/>
      <c r="M21" s="1"/>
      <c r="S21" s="11">
        <v>7.0</v>
      </c>
      <c r="T21" s="11">
        <v>87.0</v>
      </c>
      <c r="U21" s="11">
        <v>71.0</v>
      </c>
      <c r="V21" s="11">
        <v>74.0</v>
      </c>
      <c r="W21" s="11">
        <v>8.9</v>
      </c>
      <c r="X21" s="11">
        <v>63.8</v>
      </c>
    </row>
    <row r="22">
      <c r="A22" s="1"/>
      <c r="B22" s="66" t="s">
        <v>35</v>
      </c>
      <c r="C22" s="70">
        <f>E6-E14</f>
        <v>-0.1522222222</v>
      </c>
      <c r="D22" s="68"/>
      <c r="E22" s="68" t="s">
        <v>6</v>
      </c>
      <c r="F22" s="99">
        <f>L6-L14</f>
        <v>-2.686153253</v>
      </c>
      <c r="G22" s="1"/>
      <c r="H22" s="1"/>
      <c r="I22" s="1"/>
      <c r="J22" s="1"/>
      <c r="K22" s="1"/>
      <c r="L22" s="1"/>
      <c r="M22" s="1"/>
      <c r="S22" s="11">
        <v>3.0</v>
      </c>
      <c r="T22" s="11">
        <v>92.0</v>
      </c>
      <c r="U22" s="11">
        <v>71.0</v>
      </c>
      <c r="V22" s="11">
        <v>63.0</v>
      </c>
      <c r="W22" s="11">
        <v>13.0</v>
      </c>
      <c r="X22" s="11">
        <v>64.4</v>
      </c>
    </row>
    <row r="23">
      <c r="A23" s="1"/>
      <c r="B23" s="66" t="s">
        <v>36</v>
      </c>
      <c r="C23" s="71">
        <f>F6-F14</f>
        <v>0.02555555556</v>
      </c>
      <c r="D23" s="68"/>
      <c r="E23" s="68" t="s">
        <v>23</v>
      </c>
      <c r="F23" s="99">
        <f>M6-M14</f>
        <v>-3.059104209</v>
      </c>
      <c r="G23" s="1"/>
      <c r="H23" s="1"/>
      <c r="I23" s="1"/>
      <c r="J23" s="1"/>
      <c r="K23" s="1"/>
      <c r="L23" s="1"/>
      <c r="M23" s="1"/>
      <c r="S23" s="11">
        <v>2.0</v>
      </c>
      <c r="T23" s="11">
        <v>89.0</v>
      </c>
      <c r="U23" s="11">
        <v>75.0</v>
      </c>
      <c r="V23" s="11">
        <v>71.0</v>
      </c>
      <c r="W23" s="11">
        <v>11.0</v>
      </c>
      <c r="X23" s="11">
        <v>65.1</v>
      </c>
    </row>
    <row r="24">
      <c r="A24" s="1"/>
      <c r="B24" s="72" t="s">
        <v>37</v>
      </c>
      <c r="C24" s="73">
        <f>G6-G14</f>
        <v>-0.2033333333</v>
      </c>
      <c r="D24" s="74"/>
      <c r="E24" s="74"/>
      <c r="F24" s="75"/>
      <c r="S24" s="11">
        <v>1.0</v>
      </c>
      <c r="T24" s="11">
        <v>89.0</v>
      </c>
      <c r="U24" s="11">
        <v>76.0</v>
      </c>
      <c r="V24" s="11">
        <v>67.0</v>
      </c>
      <c r="W24" s="11">
        <v>11.8</v>
      </c>
      <c r="X24" s="11">
        <v>65.4</v>
      </c>
    </row>
    <row r="25">
      <c r="A25" s="76"/>
      <c r="B25" s="1" t="s">
        <v>38</v>
      </c>
      <c r="S25" s="11">
        <v>2.0</v>
      </c>
      <c r="T25" s="11">
        <v>92.0</v>
      </c>
      <c r="U25" s="11">
        <v>74.0</v>
      </c>
      <c r="V25" s="11">
        <v>65.0</v>
      </c>
      <c r="W25" s="11">
        <v>10.7</v>
      </c>
      <c r="X25" s="11">
        <v>66.8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  <c r="S26" s="11">
        <v>-4.0</v>
      </c>
      <c r="T26" s="11">
        <v>84.0</v>
      </c>
      <c r="U26" s="11">
        <v>75.0</v>
      </c>
      <c r="V26" s="11">
        <v>78.0</v>
      </c>
      <c r="W26" s="11">
        <v>11.8</v>
      </c>
      <c r="X26" s="11">
        <v>65.6</v>
      </c>
    </row>
    <row r="27">
      <c r="A27" s="77"/>
      <c r="B27" s="78">
        <v>43754.0</v>
      </c>
      <c r="C27" s="78" t="str">
        <f t="shared" ref="C27:C71" si="3">$B$2</f>
        <v>Hollerbach</v>
      </c>
      <c r="D27" s="79"/>
      <c r="E27" s="76" t="s">
        <v>27</v>
      </c>
      <c r="F27" s="80">
        <v>86.0</v>
      </c>
      <c r="G27" s="80" t="s">
        <v>48</v>
      </c>
      <c r="H27" s="81"/>
      <c r="I27" s="81"/>
      <c r="J27" s="81"/>
      <c r="K27" s="82"/>
      <c r="L27" s="81"/>
      <c r="M27" s="81"/>
      <c r="S27" s="11">
        <v>4.0</v>
      </c>
      <c r="T27" s="11">
        <v>88.0</v>
      </c>
      <c r="U27" s="11">
        <v>74.0</v>
      </c>
      <c r="V27" s="11">
        <v>65.0</v>
      </c>
      <c r="W27" s="11">
        <v>11.6</v>
      </c>
      <c r="X27" s="11">
        <v>65.7</v>
      </c>
    </row>
    <row r="28">
      <c r="A28" s="77"/>
      <c r="B28" s="78">
        <v>43754.0</v>
      </c>
      <c r="C28" s="78" t="str">
        <f t="shared" si="3"/>
        <v>Hollerbach</v>
      </c>
      <c r="D28" s="79"/>
      <c r="E28" s="76" t="s">
        <v>27</v>
      </c>
      <c r="F28" s="80">
        <v>89.0</v>
      </c>
      <c r="G28" s="80" t="s">
        <v>47</v>
      </c>
      <c r="H28" s="81"/>
      <c r="I28" s="81"/>
      <c r="J28" s="81"/>
      <c r="K28" s="82"/>
      <c r="L28" s="81"/>
      <c r="M28" s="81"/>
      <c r="S28" s="11">
        <v>5.0</v>
      </c>
      <c r="T28" s="11">
        <v>98.0</v>
      </c>
      <c r="U28" s="11">
        <v>77.0</v>
      </c>
      <c r="V28" s="11">
        <v>58.0</v>
      </c>
      <c r="W28" s="11">
        <v>10.0</v>
      </c>
      <c r="X28" s="11">
        <v>65.2</v>
      </c>
    </row>
    <row r="29">
      <c r="A29" s="77"/>
      <c r="B29" s="78">
        <v>43754.0</v>
      </c>
      <c r="C29" s="78" t="str">
        <f t="shared" si="3"/>
        <v>Hollerbach</v>
      </c>
      <c r="D29" s="79"/>
      <c r="E29" s="76" t="s">
        <v>27</v>
      </c>
      <c r="F29" s="80">
        <v>78.0</v>
      </c>
      <c r="G29" s="80" t="s">
        <v>46</v>
      </c>
      <c r="H29" s="81"/>
      <c r="I29" s="81"/>
      <c r="J29" s="81"/>
      <c r="K29" s="82"/>
      <c r="L29" s="81"/>
      <c r="M29" s="81"/>
      <c r="S29" s="11">
        <v>8.0</v>
      </c>
      <c r="T29" s="11">
        <v>90.0</v>
      </c>
      <c r="U29" s="11">
        <v>75.0</v>
      </c>
      <c r="V29" s="11">
        <v>65.0</v>
      </c>
      <c r="W29" s="11">
        <v>10.6</v>
      </c>
      <c r="X29" s="11">
        <v>65.8</v>
      </c>
    </row>
    <row r="30">
      <c r="A30" s="77"/>
      <c r="B30" s="78">
        <v>43754.0</v>
      </c>
      <c r="C30" s="78" t="str">
        <f t="shared" si="3"/>
        <v>Hollerbach</v>
      </c>
      <c r="D30" s="79"/>
      <c r="E30" s="76" t="s">
        <v>27</v>
      </c>
      <c r="F30" s="80">
        <v>92.0</v>
      </c>
      <c r="G30" s="80" t="s">
        <v>47</v>
      </c>
      <c r="H30" s="81"/>
      <c r="I30" s="81"/>
      <c r="J30" s="81"/>
      <c r="K30" s="82"/>
      <c r="L30" s="81"/>
      <c r="M30" s="81"/>
      <c r="N30" s="81"/>
      <c r="O30" s="76"/>
      <c r="S30" s="11">
        <v>1.0</v>
      </c>
      <c r="T30" s="11">
        <v>92.0</v>
      </c>
      <c r="U30" s="11">
        <v>73.0</v>
      </c>
      <c r="V30" s="11">
        <v>63.0</v>
      </c>
      <c r="W30" s="11">
        <v>10.0</v>
      </c>
      <c r="X30" s="11">
        <v>66.0</v>
      </c>
    </row>
    <row r="31">
      <c r="A31" s="77"/>
      <c r="B31" s="78">
        <v>43754.0</v>
      </c>
      <c r="C31" s="78" t="str">
        <f t="shared" si="3"/>
        <v>Hollerbach</v>
      </c>
      <c r="D31" s="79"/>
      <c r="E31" s="76" t="s">
        <v>27</v>
      </c>
      <c r="F31" s="104">
        <v>50.0</v>
      </c>
      <c r="G31" s="80" t="s">
        <v>46</v>
      </c>
      <c r="H31" s="81"/>
      <c r="I31" s="81"/>
      <c r="J31" s="81"/>
      <c r="K31" s="82"/>
      <c r="L31" s="81"/>
      <c r="M31" s="81"/>
      <c r="N31" s="81"/>
      <c r="O31" s="76"/>
      <c r="S31" s="11">
        <v>5.0</v>
      </c>
      <c r="T31" s="11">
        <v>96.0</v>
      </c>
      <c r="U31" s="11">
        <v>73.0</v>
      </c>
      <c r="V31" s="11">
        <v>54.0</v>
      </c>
      <c r="W31" s="11">
        <v>7.8</v>
      </c>
      <c r="X31" s="11">
        <v>61.2</v>
      </c>
    </row>
    <row r="32">
      <c r="A32" s="77"/>
      <c r="B32" s="78">
        <v>43754.0</v>
      </c>
      <c r="C32" s="78" t="str">
        <f t="shared" si="3"/>
        <v>Hollerbach</v>
      </c>
      <c r="D32" s="79"/>
      <c r="E32" s="76" t="s">
        <v>27</v>
      </c>
      <c r="F32" s="104">
        <v>50.0</v>
      </c>
      <c r="G32" s="80" t="s">
        <v>46</v>
      </c>
      <c r="H32" s="81"/>
      <c r="I32" s="81"/>
      <c r="J32" s="81"/>
      <c r="K32" s="82"/>
      <c r="L32" s="81"/>
      <c r="M32" s="81"/>
      <c r="N32" s="81"/>
      <c r="O32" s="76"/>
      <c r="S32" s="11">
        <v>12.0</v>
      </c>
      <c r="T32" s="11">
        <v>88.0</v>
      </c>
      <c r="U32" s="11">
        <v>72.0</v>
      </c>
      <c r="V32" s="11">
        <v>61.0</v>
      </c>
      <c r="W32" s="11">
        <v>7.3</v>
      </c>
      <c r="X32" s="11">
        <v>66.3</v>
      </c>
    </row>
    <row r="33">
      <c r="A33" s="77"/>
      <c r="B33" s="78">
        <v>43754.0</v>
      </c>
      <c r="C33" s="78" t="str">
        <f t="shared" si="3"/>
        <v>Hollerbach</v>
      </c>
      <c r="D33" s="79"/>
      <c r="E33" s="76" t="s">
        <v>27</v>
      </c>
      <c r="F33" s="80">
        <v>79.0</v>
      </c>
      <c r="G33" s="80" t="s">
        <v>48</v>
      </c>
      <c r="H33" s="81"/>
      <c r="I33" s="81"/>
      <c r="J33" s="81"/>
      <c r="K33" s="82"/>
      <c r="L33" s="81"/>
      <c r="M33" s="81"/>
      <c r="N33" s="81"/>
      <c r="O33" s="76"/>
      <c r="S33" s="11">
        <v>8.0</v>
      </c>
      <c r="T33" s="11">
        <v>95.0</v>
      </c>
      <c r="U33" s="11">
        <v>78.0</v>
      </c>
      <c r="V33" s="11">
        <v>55.0</v>
      </c>
      <c r="W33" s="11">
        <v>7.9</v>
      </c>
      <c r="X33" s="11">
        <v>62.1</v>
      </c>
    </row>
    <row r="34">
      <c r="A34" s="77"/>
      <c r="B34" s="78">
        <v>43754.0</v>
      </c>
      <c r="C34" s="78" t="str">
        <f t="shared" si="3"/>
        <v>Hollerbach</v>
      </c>
      <c r="D34" s="79"/>
      <c r="E34" s="76" t="s">
        <v>27</v>
      </c>
      <c r="F34" s="104">
        <v>50.0</v>
      </c>
      <c r="G34" s="80" t="s">
        <v>46</v>
      </c>
      <c r="H34" s="81"/>
      <c r="I34" s="81"/>
      <c r="J34" s="81"/>
      <c r="K34" s="82"/>
      <c r="L34" s="81"/>
      <c r="M34" s="81"/>
      <c r="N34" s="81"/>
      <c r="O34" s="76"/>
      <c r="S34" s="11">
        <v>9.0</v>
      </c>
      <c r="T34" s="11">
        <v>94.0</v>
      </c>
      <c r="U34" s="11">
        <v>76.0</v>
      </c>
      <c r="V34" s="11">
        <v>62.0</v>
      </c>
      <c r="W34" s="11">
        <v>8.4</v>
      </c>
      <c r="X34" s="11">
        <v>61.5</v>
      </c>
    </row>
    <row r="35">
      <c r="A35" s="77"/>
      <c r="B35" s="78">
        <v>43754.0</v>
      </c>
      <c r="C35" s="78" t="str">
        <f t="shared" si="3"/>
        <v>Hollerbach</v>
      </c>
      <c r="D35" s="79"/>
      <c r="E35" s="76" t="s">
        <v>27</v>
      </c>
      <c r="F35" s="104">
        <v>77.0</v>
      </c>
      <c r="G35" s="80" t="s">
        <v>50</v>
      </c>
      <c r="H35" s="81"/>
      <c r="I35" s="81"/>
      <c r="J35" s="81"/>
      <c r="K35" s="82"/>
      <c r="L35" s="81"/>
      <c r="M35" s="81"/>
      <c r="N35" s="81"/>
      <c r="O35" s="76"/>
      <c r="S35" s="11">
        <v>2.0</v>
      </c>
      <c r="T35" s="11">
        <v>83.0</v>
      </c>
      <c r="U35" s="11">
        <v>74.0</v>
      </c>
      <c r="V35" s="11">
        <v>72.0</v>
      </c>
      <c r="W35" s="11">
        <v>9.9</v>
      </c>
      <c r="X35" s="11">
        <v>61.2</v>
      </c>
    </row>
    <row r="36">
      <c r="A36" s="77"/>
      <c r="B36" s="78">
        <v>43754.0</v>
      </c>
      <c r="C36" s="78" t="str">
        <f t="shared" si="3"/>
        <v>Hollerbach</v>
      </c>
      <c r="D36" s="79"/>
      <c r="E36" s="76" t="s">
        <v>27</v>
      </c>
      <c r="F36" s="80">
        <v>87.0</v>
      </c>
      <c r="G36" s="80" t="s">
        <v>48</v>
      </c>
      <c r="H36" s="81"/>
      <c r="I36" s="81"/>
      <c r="J36" s="81"/>
      <c r="K36" s="82"/>
      <c r="L36" s="81"/>
      <c r="M36" s="81"/>
      <c r="N36" s="81"/>
      <c r="O36" s="76"/>
      <c r="S36" s="11">
        <v>6.0</v>
      </c>
      <c r="T36" s="11">
        <v>81.0</v>
      </c>
      <c r="U36" s="11">
        <v>73.0</v>
      </c>
      <c r="V36" s="11">
        <v>80.0</v>
      </c>
      <c r="W36" s="11">
        <v>8.7</v>
      </c>
      <c r="X36" s="11">
        <v>57.8</v>
      </c>
    </row>
    <row r="37">
      <c r="A37" s="77"/>
      <c r="B37" s="78">
        <v>43754.0</v>
      </c>
      <c r="C37" s="78" t="str">
        <f t="shared" si="3"/>
        <v>Hollerbach</v>
      </c>
      <c r="D37" s="79"/>
      <c r="E37" s="76" t="s">
        <v>27</v>
      </c>
      <c r="F37" s="80">
        <v>95.0</v>
      </c>
      <c r="G37" s="80" t="s">
        <v>48</v>
      </c>
      <c r="H37" s="81"/>
      <c r="I37" s="81"/>
      <c r="J37" s="81"/>
      <c r="K37" s="82"/>
      <c r="L37" s="81"/>
      <c r="M37" s="81"/>
      <c r="N37" s="81"/>
      <c r="O37" s="76"/>
      <c r="S37" s="11">
        <v>4.0</v>
      </c>
      <c r="T37" s="11">
        <v>101.0</v>
      </c>
      <c r="U37" s="11">
        <v>77.0</v>
      </c>
      <c r="V37" s="11">
        <v>54.0</v>
      </c>
      <c r="W37" s="11">
        <v>7.5</v>
      </c>
      <c r="X37" s="11">
        <v>64.2</v>
      </c>
    </row>
    <row r="38">
      <c r="A38" s="77"/>
      <c r="B38" s="78">
        <v>43754.0</v>
      </c>
      <c r="C38" s="78" t="str">
        <f t="shared" si="3"/>
        <v>Hollerbach</v>
      </c>
      <c r="D38" s="79"/>
      <c r="E38" s="76" t="s">
        <v>27</v>
      </c>
      <c r="F38" s="104">
        <v>50.0</v>
      </c>
      <c r="G38" s="80" t="s">
        <v>48</v>
      </c>
      <c r="H38" s="81"/>
      <c r="I38" s="81"/>
      <c r="J38" s="81"/>
      <c r="K38" s="82"/>
      <c r="L38" s="81"/>
      <c r="M38" s="81"/>
      <c r="N38" s="81"/>
      <c r="O38" s="76"/>
      <c r="S38" s="11">
        <v>12.0</v>
      </c>
      <c r="T38" s="11">
        <v>89.0</v>
      </c>
      <c r="U38" s="11">
        <v>75.0</v>
      </c>
      <c r="V38" s="11">
        <v>61.0</v>
      </c>
      <c r="W38" s="11">
        <v>7.7</v>
      </c>
      <c r="X38" s="11">
        <v>63.2</v>
      </c>
    </row>
    <row r="39">
      <c r="A39" s="77"/>
      <c r="B39" s="78">
        <v>43754.0</v>
      </c>
      <c r="C39" s="78" t="str">
        <f t="shared" si="3"/>
        <v>Hollerbach</v>
      </c>
      <c r="D39" s="79"/>
      <c r="E39" s="76" t="s">
        <v>27</v>
      </c>
      <c r="F39" s="80">
        <v>95.0</v>
      </c>
      <c r="G39" s="80" t="s">
        <v>48</v>
      </c>
      <c r="H39" s="81"/>
      <c r="I39" s="81"/>
      <c r="J39" s="81"/>
      <c r="K39" s="82"/>
      <c r="L39" s="81"/>
      <c r="M39" s="81"/>
      <c r="N39" s="81"/>
      <c r="O39" s="76"/>
      <c r="S39" s="11">
        <v>2.0</v>
      </c>
      <c r="T39" s="11">
        <v>91.0</v>
      </c>
      <c r="U39" s="11">
        <v>73.0</v>
      </c>
      <c r="V39" s="11">
        <v>64.0</v>
      </c>
      <c r="W39" s="11">
        <v>7.9</v>
      </c>
      <c r="X39" s="11">
        <v>61.2</v>
      </c>
    </row>
    <row r="40">
      <c r="A40" s="77"/>
      <c r="B40" s="78">
        <v>43754.0</v>
      </c>
      <c r="C40" s="78" t="str">
        <f t="shared" si="3"/>
        <v>Hollerbach</v>
      </c>
      <c r="D40" s="79"/>
      <c r="E40" s="76" t="s">
        <v>27</v>
      </c>
      <c r="F40" s="104">
        <v>92.0</v>
      </c>
      <c r="G40" s="80" t="s">
        <v>47</v>
      </c>
      <c r="H40" s="81"/>
      <c r="I40" s="81"/>
      <c r="J40" s="81"/>
      <c r="K40" s="82"/>
      <c r="L40" s="81"/>
      <c r="M40" s="81"/>
      <c r="N40" s="81"/>
      <c r="O40" s="76"/>
      <c r="S40" s="11">
        <v>-3.0</v>
      </c>
      <c r="T40" s="11">
        <v>79.0</v>
      </c>
      <c r="U40" s="11">
        <v>69.0</v>
      </c>
      <c r="V40" s="11">
        <v>75.0</v>
      </c>
      <c r="W40" s="11">
        <v>7.7</v>
      </c>
      <c r="X40" s="11">
        <v>61.2</v>
      </c>
    </row>
    <row r="41">
      <c r="A41" s="77"/>
      <c r="B41" s="78">
        <v>43754.0</v>
      </c>
      <c r="C41" s="78" t="str">
        <f t="shared" si="3"/>
        <v>Hollerbach</v>
      </c>
      <c r="D41" s="79"/>
      <c r="E41" s="76" t="s">
        <v>27</v>
      </c>
      <c r="F41" s="104">
        <v>79.0</v>
      </c>
      <c r="G41" s="80" t="s">
        <v>47</v>
      </c>
      <c r="H41" s="81"/>
      <c r="I41" s="81"/>
      <c r="J41" s="81"/>
      <c r="K41" s="82"/>
      <c r="L41" s="81"/>
      <c r="M41" s="81"/>
      <c r="N41" s="81"/>
      <c r="O41" s="76"/>
      <c r="S41" s="11">
        <v>3.0</v>
      </c>
      <c r="T41" s="11">
        <v>73.0</v>
      </c>
      <c r="U41" s="11">
        <v>66.0</v>
      </c>
      <c r="V41" s="11">
        <v>73.0</v>
      </c>
      <c r="W41" s="11">
        <v>9.6</v>
      </c>
      <c r="X41" s="11">
        <v>62.0</v>
      </c>
    </row>
    <row r="42">
      <c r="A42" s="77"/>
      <c r="B42" s="78">
        <v>43754.0</v>
      </c>
      <c r="C42" s="78" t="str">
        <f t="shared" si="3"/>
        <v>Hollerbach</v>
      </c>
      <c r="D42" s="79"/>
      <c r="E42" s="76" t="s">
        <v>29</v>
      </c>
      <c r="F42" s="80">
        <v>93.0</v>
      </c>
      <c r="G42" s="80" t="s">
        <v>47</v>
      </c>
      <c r="H42" s="81"/>
      <c r="I42" s="81"/>
      <c r="J42" s="81"/>
      <c r="K42" s="82"/>
      <c r="L42" s="81"/>
      <c r="M42" s="81"/>
      <c r="N42" s="81"/>
      <c r="O42" s="76"/>
      <c r="S42" s="11">
        <v>1.0</v>
      </c>
      <c r="T42" s="11">
        <v>88.0</v>
      </c>
      <c r="U42" s="11">
        <v>69.0</v>
      </c>
      <c r="V42" s="11">
        <v>57.0</v>
      </c>
      <c r="W42" s="11">
        <v>7.9</v>
      </c>
      <c r="X42" s="11">
        <v>62.2</v>
      </c>
    </row>
    <row r="43">
      <c r="A43" s="77"/>
      <c r="B43" s="78">
        <v>43754.0</v>
      </c>
      <c r="C43" s="78" t="str">
        <f t="shared" si="3"/>
        <v>Hollerbach</v>
      </c>
      <c r="D43" s="79"/>
      <c r="E43" s="76" t="s">
        <v>29</v>
      </c>
      <c r="F43" s="104">
        <v>96.0</v>
      </c>
      <c r="G43" s="80" t="s">
        <v>47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3"/>
        <v>Hollerbach</v>
      </c>
      <c r="D44" s="79"/>
      <c r="E44" s="76" t="s">
        <v>29</v>
      </c>
      <c r="F44" s="104">
        <v>94.0</v>
      </c>
      <c r="G44" s="80" t="s">
        <v>47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3"/>
        <v>Hollerbach</v>
      </c>
      <c r="D45" s="79"/>
      <c r="E45" s="76" t="s">
        <v>29</v>
      </c>
      <c r="F45" s="104">
        <v>97.0</v>
      </c>
      <c r="G45" s="80" t="s">
        <v>47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3"/>
        <v>Hollerbach</v>
      </c>
      <c r="D46" s="79"/>
      <c r="E46" s="76" t="s">
        <v>29</v>
      </c>
      <c r="F46" s="104">
        <v>84.0</v>
      </c>
      <c r="G46" s="80" t="s">
        <v>47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3"/>
        <v>Hollerbach</v>
      </c>
      <c r="D47" s="79"/>
      <c r="E47" s="76" t="s">
        <v>29</v>
      </c>
      <c r="F47" s="104">
        <v>81.0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3"/>
        <v>Hollerbach</v>
      </c>
      <c r="D48" s="79"/>
      <c r="E48" s="76" t="s">
        <v>29</v>
      </c>
      <c r="F48" s="104">
        <v>50.0</v>
      </c>
      <c r="G48" s="80" t="s">
        <v>46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3"/>
        <v>Hollerbach</v>
      </c>
      <c r="D49" s="79"/>
      <c r="E49" s="76" t="s">
        <v>29</v>
      </c>
      <c r="F49" s="104">
        <v>50.0</v>
      </c>
      <c r="G49" s="80" t="s">
        <v>46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3"/>
        <v>Hollerbach</v>
      </c>
      <c r="D50" s="79"/>
      <c r="E50" s="76" t="s">
        <v>29</v>
      </c>
      <c r="F50" s="80">
        <v>93.0</v>
      </c>
      <c r="G50" s="80" t="s">
        <v>48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3"/>
        <v>Hollerbach</v>
      </c>
      <c r="D51" s="79"/>
      <c r="E51" s="76" t="s">
        <v>29</v>
      </c>
      <c r="F51" s="80">
        <v>95.0</v>
      </c>
      <c r="G51" s="80" t="s">
        <v>47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3"/>
        <v>Hollerbach</v>
      </c>
      <c r="D52" s="79"/>
      <c r="E52" s="76" t="s">
        <v>29</v>
      </c>
      <c r="F52" s="104">
        <v>50.0</v>
      </c>
      <c r="G52" s="80" t="s">
        <v>47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3"/>
        <v>Hollerbach</v>
      </c>
      <c r="D53" s="79"/>
      <c r="E53" s="76" t="s">
        <v>29</v>
      </c>
      <c r="F53" s="104">
        <v>50.0</v>
      </c>
      <c r="G53" s="80" t="s">
        <v>46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3"/>
        <v>Hollerbach</v>
      </c>
      <c r="D54" s="79"/>
      <c r="E54" s="76" t="s">
        <v>29</v>
      </c>
      <c r="F54" s="80">
        <v>91.0</v>
      </c>
      <c r="G54" s="80" t="s">
        <v>47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3"/>
        <v>Hollerbach</v>
      </c>
      <c r="D55" s="79"/>
      <c r="E55" s="76" t="s">
        <v>29</v>
      </c>
      <c r="F55" s="104">
        <v>86.0</v>
      </c>
      <c r="G55" s="80" t="s">
        <v>48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3"/>
        <v>Hollerbach</v>
      </c>
      <c r="D56" s="79"/>
      <c r="E56" s="76" t="s">
        <v>29</v>
      </c>
      <c r="F56" s="104">
        <v>50.0</v>
      </c>
      <c r="G56" s="80"/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3"/>
        <v>Hollerbach</v>
      </c>
      <c r="D57" s="81" t="s">
        <v>51</v>
      </c>
      <c r="E57" s="83" t="s">
        <v>27</v>
      </c>
      <c r="F57" s="104">
        <v>50.0</v>
      </c>
      <c r="G57" s="80"/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3"/>
        <v>Hollerbach</v>
      </c>
      <c r="D58" s="81" t="s">
        <v>51</v>
      </c>
      <c r="E58" s="83" t="s">
        <v>27</v>
      </c>
      <c r="F58" s="104">
        <v>50.0</v>
      </c>
      <c r="G58" s="80" t="s">
        <v>46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3"/>
        <v>Hollerbach</v>
      </c>
      <c r="D59" s="81" t="s">
        <v>51</v>
      </c>
      <c r="E59" s="83" t="s">
        <v>27</v>
      </c>
      <c r="F59" s="80">
        <v>68.0</v>
      </c>
      <c r="G59" s="80" t="s">
        <v>46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3"/>
        <v>Hollerbach</v>
      </c>
      <c r="D60" s="81" t="s">
        <v>51</v>
      </c>
      <c r="E60" s="83" t="s">
        <v>29</v>
      </c>
      <c r="F60" s="104">
        <v>50.0</v>
      </c>
      <c r="G60" s="80" t="s">
        <v>47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3"/>
        <v>Hollerbach</v>
      </c>
      <c r="D61" s="81" t="s">
        <v>51</v>
      </c>
      <c r="E61" s="83" t="s">
        <v>27</v>
      </c>
      <c r="F61" s="104">
        <v>50.0</v>
      </c>
      <c r="G61" s="80" t="s">
        <v>46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3"/>
        <v>Hollerbach</v>
      </c>
      <c r="D62" s="81" t="s">
        <v>51</v>
      </c>
      <c r="E62" s="83" t="s">
        <v>27</v>
      </c>
      <c r="F62" s="80">
        <v>90.0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3"/>
        <v>Hollerbach</v>
      </c>
      <c r="D63" s="81" t="s">
        <v>51</v>
      </c>
      <c r="E63" s="83" t="s">
        <v>29</v>
      </c>
      <c r="F63" s="80">
        <v>70.0</v>
      </c>
      <c r="G63" s="80" t="s">
        <v>46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3"/>
        <v>Hollerbach</v>
      </c>
      <c r="D64" s="81" t="s">
        <v>51</v>
      </c>
      <c r="E64" s="83" t="s">
        <v>29</v>
      </c>
      <c r="F64" s="80">
        <v>63.0</v>
      </c>
      <c r="G64" s="80" t="s">
        <v>46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Hollerbach</v>
      </c>
      <c r="D65" s="81" t="s">
        <v>51</v>
      </c>
      <c r="E65" s="83" t="s">
        <v>27</v>
      </c>
      <c r="F65" s="80">
        <v>94.0</v>
      </c>
      <c r="G65" s="80" t="s">
        <v>47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Hollerbach</v>
      </c>
      <c r="D66" s="81" t="s">
        <v>51</v>
      </c>
      <c r="E66" s="83" t="s">
        <v>27</v>
      </c>
      <c r="F66" s="80">
        <v>92.0</v>
      </c>
      <c r="G66" s="80" t="s">
        <v>48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Hollerbach</v>
      </c>
      <c r="D67" s="81" t="s">
        <v>51</v>
      </c>
      <c r="E67" s="83" t="s">
        <v>29</v>
      </c>
      <c r="F67" s="80">
        <v>77.0</v>
      </c>
      <c r="G67" s="80" t="s">
        <v>50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Hollerbach</v>
      </c>
      <c r="D68" s="81" t="s">
        <v>51</v>
      </c>
      <c r="E68" s="83" t="s">
        <v>27</v>
      </c>
      <c r="F68" s="80">
        <v>93.0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Hollerbach</v>
      </c>
      <c r="D69" s="81" t="s">
        <v>51</v>
      </c>
      <c r="E69" s="83" t="s">
        <v>29</v>
      </c>
      <c r="F69" s="80">
        <v>69.0</v>
      </c>
      <c r="G69" s="80" t="s">
        <v>47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Hollerbach</v>
      </c>
      <c r="D70" s="81" t="s">
        <v>51</v>
      </c>
      <c r="E70" s="83" t="s">
        <v>27</v>
      </c>
      <c r="F70" s="80">
        <v>95.0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Hollerbach</v>
      </c>
      <c r="D71" s="81" t="s">
        <v>51</v>
      </c>
      <c r="E71" s="83" t="s">
        <v>27</v>
      </c>
      <c r="F71" s="104">
        <v>97.0</v>
      </c>
      <c r="G71" s="80" t="s">
        <v>48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>
        <f t="shared" ref="S1:X1" si="1">stdev(S3:S25)</f>
        <v>5.953044194</v>
      </c>
      <c r="T1" s="101">
        <f t="shared" si="1"/>
        <v>3.152262504</v>
      </c>
      <c r="U1" s="101">
        <f t="shared" si="1"/>
        <v>2.407169791</v>
      </c>
      <c r="V1" s="101">
        <f t="shared" si="1"/>
        <v>9.926209965</v>
      </c>
      <c r="W1" s="101">
        <f t="shared" si="1"/>
        <v>4.21746791</v>
      </c>
      <c r="X1" s="101">
        <f t="shared" si="1"/>
        <v>5.08455384</v>
      </c>
    </row>
    <row r="2">
      <c r="A2" s="1"/>
      <c r="B2" s="4" t="s">
        <v>52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>
        <v>6.0</v>
      </c>
      <c r="T3" s="11">
        <v>102.0</v>
      </c>
      <c r="U3" s="11">
        <v>88.0</v>
      </c>
      <c r="V3" s="11">
        <v>65.0</v>
      </c>
      <c r="W3" s="11">
        <v>14.1</v>
      </c>
      <c r="X3" s="11">
        <v>66.6</v>
      </c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>
        <v>7.0</v>
      </c>
      <c r="T4" s="11">
        <v>100.0</v>
      </c>
      <c r="U4" s="11">
        <v>82.0</v>
      </c>
      <c r="V4" s="11">
        <v>65.0</v>
      </c>
      <c r="W4" s="11">
        <v>12.7</v>
      </c>
      <c r="X4" s="11">
        <v>73.7</v>
      </c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92.0</v>
      </c>
      <c r="Q5" s="23"/>
      <c r="S5" s="11">
        <v>-9.0</v>
      </c>
      <c r="T5" s="11">
        <v>101.0</v>
      </c>
      <c r="U5" s="11">
        <v>81.0</v>
      </c>
      <c r="V5" s="11">
        <v>67.0</v>
      </c>
      <c r="W5" s="11">
        <v>10.1</v>
      </c>
      <c r="X5" s="11">
        <v>69.4</v>
      </c>
    </row>
    <row r="6">
      <c r="A6" s="1"/>
      <c r="B6" s="24" t="s">
        <v>25</v>
      </c>
      <c r="C6" s="88">
        <f>max(F27:F71)</f>
        <v>103</v>
      </c>
      <c r="D6" s="25">
        <f>average(F27:F71)</f>
        <v>69.86666667</v>
      </c>
      <c r="E6" s="26">
        <f>countifs(F27:F71,"&gt;=90")/45</f>
        <v>0.2444444444</v>
      </c>
      <c r="F6" s="89">
        <f>countifs(F27:F71,"&gt;=95")/45</f>
        <v>0.1111111111</v>
      </c>
      <c r="G6" s="26">
        <f>COUNTIF(G27:G71,"=y")/45</f>
        <v>0.2</v>
      </c>
      <c r="H6" s="25">
        <f t="shared" ref="H6:M6" si="2">average(S:S)</f>
        <v>2.886339422</v>
      </c>
      <c r="I6" s="25">
        <f t="shared" si="2"/>
        <v>95.95406875</v>
      </c>
      <c r="J6" s="25">
        <f t="shared" si="2"/>
        <v>83.21624467</v>
      </c>
      <c r="K6" s="25">
        <f t="shared" si="2"/>
        <v>62.5310679</v>
      </c>
      <c r="L6" s="25">
        <f t="shared" si="2"/>
        <v>14.44544303</v>
      </c>
      <c r="M6" s="27">
        <f t="shared" si="2"/>
        <v>68.99975087</v>
      </c>
      <c r="O6" s="28" t="s">
        <v>26</v>
      </c>
      <c r="P6" s="22"/>
      <c r="Q6" s="23"/>
      <c r="S6" s="11">
        <v>6.0</v>
      </c>
      <c r="T6" s="11">
        <v>99.0</v>
      </c>
      <c r="U6" s="11">
        <v>86.0</v>
      </c>
      <c r="V6" s="11">
        <v>64.0</v>
      </c>
      <c r="W6" s="11">
        <v>13.8</v>
      </c>
      <c r="X6" s="11">
        <v>68.6</v>
      </c>
    </row>
    <row r="7">
      <c r="A7" s="1"/>
      <c r="B7" s="24" t="s">
        <v>27</v>
      </c>
      <c r="C7" s="88">
        <f>maxifs(F27:F71,E27:E71,"=FB")</f>
        <v>103</v>
      </c>
      <c r="D7" s="25">
        <f>averageifs(F27:F71,E27:E71,"=FB")</f>
        <v>72.15384615</v>
      </c>
      <c r="E7" s="26">
        <f>countifs(F27:F71,"&gt;=90",E27:E71,"=FB")/COUNTIFS(E27:E71,"=FB")</f>
        <v>0.3461538462</v>
      </c>
      <c r="F7" s="26">
        <f>countifs(F27:F71,"&gt;=95",E27:E71,"=FB")/COUNTIFS(E27:E71,"=FB")</f>
        <v>0.1923076923</v>
      </c>
      <c r="G7" s="26">
        <f>COUNTIFS(G27:G71,"=Y",E27:E71,"=FB")/COUNTIFS(E27:E71,"=FB")</f>
        <v>0.2692307692</v>
      </c>
      <c r="H7" s="30" t="s">
        <v>130</v>
      </c>
      <c r="I7" s="31"/>
      <c r="J7" s="31"/>
      <c r="K7" s="31"/>
      <c r="L7" s="31"/>
      <c r="M7" s="32"/>
      <c r="O7" s="33" t="s">
        <v>28</v>
      </c>
      <c r="P7" s="34"/>
      <c r="Q7" s="35"/>
      <c r="S7" s="11">
        <v>-1.0</v>
      </c>
      <c r="T7" s="11">
        <v>90.0</v>
      </c>
      <c r="U7" s="11">
        <v>82.0</v>
      </c>
      <c r="V7" s="11">
        <v>71.0</v>
      </c>
      <c r="W7" s="11">
        <v>16.4</v>
      </c>
      <c r="X7" s="11">
        <v>66.3</v>
      </c>
    </row>
    <row r="8">
      <c r="A8" s="1"/>
      <c r="B8" s="24" t="s">
        <v>29</v>
      </c>
      <c r="C8" s="90">
        <f>maxifs(F27:F71,E27:E71,"=SL")</f>
        <v>94</v>
      </c>
      <c r="D8" s="92">
        <f>averageifs(F27:F71,E27:E71,"=SL")</f>
        <v>66.73684211</v>
      </c>
      <c r="E8" s="89">
        <f>countifs(F27:F71,"&gt;=90",E27:E71,"=SL")/COUNTIFS(E27:E71,"=SL")</f>
        <v>0.1052631579</v>
      </c>
      <c r="F8" s="89">
        <f>countifs(F27:F71,"&gt;=95",E27:E71,"=SL")/COUNTIFS(E27:E71,"=SL")</f>
        <v>0</v>
      </c>
      <c r="G8" s="89">
        <f>COUNTIFS(G27:G71,"=Y",E27:E71,"=SL")/COUNTIFS(E27:E71,"=SL")</f>
        <v>0.1052631579</v>
      </c>
      <c r="H8" s="36"/>
      <c r="M8" s="37"/>
      <c r="S8" s="11">
        <v>5.0</v>
      </c>
      <c r="T8" s="11">
        <v>97.0</v>
      </c>
      <c r="U8" s="11">
        <v>80.0</v>
      </c>
      <c r="V8" s="11">
        <v>61.0</v>
      </c>
      <c r="W8" s="11">
        <v>10.4</v>
      </c>
      <c r="X8" s="11">
        <v>68.5</v>
      </c>
    </row>
    <row r="9">
      <c r="A9" s="1"/>
      <c r="B9" s="24" t="s">
        <v>30</v>
      </c>
      <c r="C9" s="90">
        <f>max(F57:F71)</f>
        <v>97</v>
      </c>
      <c r="D9" s="92">
        <f>AVERAGE(F57:F71)</f>
        <v>80.6</v>
      </c>
      <c r="E9" s="89">
        <f>countifs(F57:F71,"&gt;=90")/COUNTIFS(F57:F71,"&gt;0")</f>
        <v>0.4</v>
      </c>
      <c r="F9" s="89">
        <f>countifs(F57:F71,"&gt;=95")/COUNTIFS(F57:F71,"&gt;0")</f>
        <v>0.1333333333</v>
      </c>
      <c r="G9" s="89">
        <f>countifs(G57:G71,"=Y")/15</f>
        <v>0.3333333333</v>
      </c>
      <c r="H9" s="36"/>
      <c r="M9" s="37"/>
      <c r="S9" s="11">
        <v>2.0</v>
      </c>
      <c r="T9" s="11">
        <v>100.0</v>
      </c>
      <c r="U9" s="11">
        <v>81.0</v>
      </c>
      <c r="V9" s="11">
        <v>63.0</v>
      </c>
      <c r="W9" s="11">
        <v>13.4</v>
      </c>
      <c r="X9" s="11">
        <v>64.1</v>
      </c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>
        <v>8.0</v>
      </c>
      <c r="T10" s="11">
        <v>106.0</v>
      </c>
      <c r="U10" s="11">
        <v>88.0</v>
      </c>
      <c r="V10" s="11">
        <v>48.0</v>
      </c>
      <c r="W10" s="11">
        <v>16.6</v>
      </c>
      <c r="X10" s="11">
        <v>75.1</v>
      </c>
    </row>
    <row r="11">
      <c r="A11" s="1"/>
      <c r="B11" s="1"/>
      <c r="S11" s="11">
        <v>5.0</v>
      </c>
      <c r="T11" s="11">
        <v>102.0</v>
      </c>
      <c r="U11" s="11">
        <v>82.0</v>
      </c>
      <c r="V11" s="11">
        <v>54.0</v>
      </c>
      <c r="W11" s="11">
        <v>10.3</v>
      </c>
      <c r="X11" s="11">
        <v>71.6</v>
      </c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>
        <v>-1.0</v>
      </c>
      <c r="T12" s="11">
        <v>96.0</v>
      </c>
      <c r="U12" s="11">
        <v>82.0</v>
      </c>
      <c r="V12" s="11">
        <v>69.0</v>
      </c>
      <c r="W12" s="11">
        <v>15.2</v>
      </c>
      <c r="X12" s="11">
        <v>66.7</v>
      </c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>
        <v>0.0</v>
      </c>
      <c r="T13" s="11">
        <v>98.0</v>
      </c>
      <c r="U13" s="11">
        <v>85.0</v>
      </c>
      <c r="V13" s="11">
        <v>66.0</v>
      </c>
      <c r="W13" s="11">
        <v>11.1</v>
      </c>
      <c r="X13" s="11">
        <v>68.2</v>
      </c>
    </row>
    <row r="14">
      <c r="A14" s="1"/>
      <c r="B14" s="54" t="s">
        <v>25</v>
      </c>
      <c r="C14" s="93">
        <v>100.0</v>
      </c>
      <c r="D14" s="55">
        <v>76.0</v>
      </c>
      <c r="E14" s="94">
        <v>0.3</v>
      </c>
      <c r="F14" s="95">
        <v>0.21</v>
      </c>
      <c r="G14" s="94">
        <v>0.29</v>
      </c>
      <c r="H14" s="55">
        <v>7.0</v>
      </c>
      <c r="I14" s="55">
        <v>101.0</v>
      </c>
      <c r="J14" s="55">
        <v>82.0</v>
      </c>
      <c r="K14" s="55">
        <v>63.0</v>
      </c>
      <c r="L14" s="55">
        <v>15.0</v>
      </c>
      <c r="M14" s="56">
        <v>74.0</v>
      </c>
      <c r="S14" s="11">
        <v>8.0</v>
      </c>
      <c r="T14" s="11">
        <v>102.0</v>
      </c>
      <c r="U14" s="11">
        <v>86.0</v>
      </c>
      <c r="V14" s="11">
        <v>60.0</v>
      </c>
      <c r="W14" s="11">
        <v>17.9</v>
      </c>
      <c r="X14" s="11">
        <v>70.4</v>
      </c>
    </row>
    <row r="15">
      <c r="A15" s="1"/>
      <c r="B15" s="54" t="s">
        <v>27</v>
      </c>
      <c r="C15" s="93">
        <v>100.0</v>
      </c>
      <c r="D15" s="55">
        <v>81.0</v>
      </c>
      <c r="E15" s="94">
        <v>0.37</v>
      </c>
      <c r="F15" s="94">
        <v>0.32</v>
      </c>
      <c r="G15" s="94">
        <v>0.26</v>
      </c>
      <c r="H15" s="57" t="s">
        <v>131</v>
      </c>
      <c r="I15" s="31"/>
      <c r="J15" s="31"/>
      <c r="K15" s="31"/>
      <c r="L15" s="31"/>
      <c r="M15" s="32"/>
      <c r="S15" s="11">
        <v>4.0</v>
      </c>
      <c r="T15" s="11">
        <v>96.0</v>
      </c>
      <c r="U15" s="11">
        <v>83.0</v>
      </c>
      <c r="V15" s="11">
        <v>68.0</v>
      </c>
      <c r="W15" s="11">
        <v>15.9</v>
      </c>
      <c r="X15" s="11">
        <v>66.5</v>
      </c>
    </row>
    <row r="16">
      <c r="A16" s="1"/>
      <c r="B16" s="54" t="s">
        <v>29</v>
      </c>
      <c r="C16" s="96">
        <v>99.0</v>
      </c>
      <c r="D16" s="97">
        <v>73.0</v>
      </c>
      <c r="E16" s="95">
        <v>0.23</v>
      </c>
      <c r="F16" s="95">
        <v>0.12</v>
      </c>
      <c r="G16" s="95">
        <v>0.31</v>
      </c>
      <c r="H16" s="36"/>
      <c r="M16" s="37"/>
      <c r="S16" s="11">
        <v>-4.0</v>
      </c>
      <c r="T16" s="11">
        <v>96.0</v>
      </c>
      <c r="U16" s="11">
        <v>85.0</v>
      </c>
      <c r="V16" s="11">
        <v>62.0</v>
      </c>
      <c r="W16" s="11">
        <v>8.7</v>
      </c>
      <c r="X16" s="11">
        <v>67.2</v>
      </c>
    </row>
    <row r="17">
      <c r="A17" s="1"/>
      <c r="B17" s="54" t="s">
        <v>30</v>
      </c>
      <c r="C17" s="96">
        <v>94.0</v>
      </c>
      <c r="D17" s="97">
        <v>73.0</v>
      </c>
      <c r="E17" s="95">
        <v>0.27</v>
      </c>
      <c r="F17" s="95">
        <v>0.0</v>
      </c>
      <c r="G17" s="95">
        <v>0.27</v>
      </c>
      <c r="H17" s="36"/>
      <c r="M17" s="37"/>
      <c r="S17" s="11">
        <v>15.0</v>
      </c>
      <c r="T17" s="11">
        <v>97.0</v>
      </c>
      <c r="U17" s="11">
        <v>82.0</v>
      </c>
      <c r="V17" s="11">
        <v>40.0</v>
      </c>
      <c r="W17" s="11">
        <v>5.3</v>
      </c>
      <c r="X17" s="11">
        <v>80.7</v>
      </c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>
        <v>11.0</v>
      </c>
      <c r="T18" s="11">
        <v>99.0</v>
      </c>
      <c r="U18" s="11">
        <v>84.0</v>
      </c>
      <c r="V18" s="11">
        <v>43.0</v>
      </c>
      <c r="W18" s="11">
        <v>6.7</v>
      </c>
      <c r="X18" s="11">
        <v>78.6</v>
      </c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>
        <v>10.0</v>
      </c>
      <c r="T19" s="11">
        <v>99.0</v>
      </c>
      <c r="U19" s="11">
        <v>86.0</v>
      </c>
      <c r="V19" s="11">
        <v>40.0</v>
      </c>
      <c r="W19" s="11">
        <v>4.6</v>
      </c>
      <c r="X19" s="11">
        <v>78.3</v>
      </c>
    </row>
    <row r="20">
      <c r="A20" s="1"/>
      <c r="B20" s="62" t="s">
        <v>33</v>
      </c>
      <c r="C20" s="64">
        <f>C6-C14</f>
        <v>3</v>
      </c>
      <c r="D20" s="64"/>
      <c r="E20" s="64" t="s">
        <v>2</v>
      </c>
      <c r="F20" s="98">
        <f>H6-H14</f>
        <v>-4.113660578</v>
      </c>
      <c r="G20" s="1"/>
      <c r="H20" s="1"/>
      <c r="I20" s="1"/>
      <c r="J20" s="1"/>
      <c r="K20" s="1"/>
      <c r="L20" s="1"/>
      <c r="M20" s="1"/>
      <c r="S20" s="11">
        <v>13.0</v>
      </c>
      <c r="T20" s="11">
        <v>99.0</v>
      </c>
      <c r="U20" s="11">
        <v>82.0</v>
      </c>
      <c r="V20" s="11">
        <v>46.0</v>
      </c>
      <c r="W20" s="11">
        <v>12.6</v>
      </c>
      <c r="X20" s="11">
        <v>78.6</v>
      </c>
    </row>
    <row r="21">
      <c r="A21" s="1"/>
      <c r="B21" s="66" t="s">
        <v>34</v>
      </c>
      <c r="C21" s="67">
        <f>D6-D14</f>
        <v>-6.133333333</v>
      </c>
      <c r="D21" s="68"/>
      <c r="E21" s="68" t="s">
        <v>22</v>
      </c>
      <c r="F21" s="99">
        <f>K6-K14</f>
        <v>-0.4689320973</v>
      </c>
      <c r="G21" s="1"/>
      <c r="H21" s="1"/>
      <c r="I21" s="1"/>
      <c r="J21" s="1"/>
      <c r="K21" s="1"/>
      <c r="L21" s="1"/>
      <c r="M21" s="1"/>
      <c r="S21" s="11">
        <v>12.0</v>
      </c>
      <c r="T21" s="11">
        <v>98.0</v>
      </c>
      <c r="U21" s="11">
        <v>83.0</v>
      </c>
      <c r="V21" s="11">
        <v>45.0</v>
      </c>
      <c r="W21" s="11">
        <v>5.4</v>
      </c>
      <c r="X21" s="11">
        <v>77.2</v>
      </c>
    </row>
    <row r="22">
      <c r="A22" s="1"/>
      <c r="B22" s="66" t="s">
        <v>35</v>
      </c>
      <c r="C22" s="70">
        <f>E6-E14</f>
        <v>-0.05555555556</v>
      </c>
      <c r="D22" s="68"/>
      <c r="E22" s="68" t="s">
        <v>6</v>
      </c>
      <c r="F22" s="99">
        <f>L6-L14</f>
        <v>-0.5545569692</v>
      </c>
      <c r="G22" s="1"/>
      <c r="H22" s="1"/>
      <c r="I22" s="1"/>
      <c r="J22" s="1"/>
      <c r="K22" s="1"/>
      <c r="L22" s="1"/>
      <c r="M22" s="1"/>
      <c r="S22" s="11">
        <v>3.0</v>
      </c>
      <c r="T22" s="11">
        <v>100.0</v>
      </c>
      <c r="U22" s="11">
        <v>86.0</v>
      </c>
      <c r="V22" s="11">
        <v>69.0</v>
      </c>
      <c r="W22" s="11">
        <v>18.8</v>
      </c>
      <c r="X22" s="11">
        <v>70.4</v>
      </c>
    </row>
    <row r="23">
      <c r="A23" s="1"/>
      <c r="B23" s="66" t="s">
        <v>36</v>
      </c>
      <c r="C23" s="71">
        <f>F6-F14</f>
        <v>-0.09888888889</v>
      </c>
      <c r="D23" s="68"/>
      <c r="E23" s="68" t="s">
        <v>23</v>
      </c>
      <c r="F23" s="99">
        <f>M6-M14</f>
        <v>-5.000249132</v>
      </c>
      <c r="G23" s="1"/>
      <c r="H23" s="1"/>
      <c r="I23" s="1"/>
      <c r="J23" s="1"/>
      <c r="K23" s="1"/>
      <c r="L23" s="1"/>
      <c r="M23" s="1"/>
      <c r="S23" s="11">
        <v>11.0</v>
      </c>
      <c r="T23" s="11">
        <v>100.0</v>
      </c>
      <c r="U23" s="11">
        <v>80.0</v>
      </c>
      <c r="V23" s="11">
        <v>57.0</v>
      </c>
      <c r="W23" s="11">
        <v>18.0</v>
      </c>
      <c r="X23" s="11">
        <v>79.2</v>
      </c>
    </row>
    <row r="24">
      <c r="A24" s="1"/>
      <c r="B24" s="72" t="s">
        <v>37</v>
      </c>
      <c r="C24" s="73">
        <f>G6-G14</f>
        <v>-0.09</v>
      </c>
      <c r="D24" s="74"/>
      <c r="E24" s="74"/>
      <c r="F24" s="75"/>
      <c r="S24" s="11">
        <v>13.0</v>
      </c>
      <c r="T24" s="11">
        <v>103.0</v>
      </c>
      <c r="U24" s="11">
        <v>81.0</v>
      </c>
      <c r="V24" s="11">
        <v>58.0</v>
      </c>
      <c r="W24" s="11">
        <v>15.0</v>
      </c>
      <c r="X24" s="11">
        <v>76.3</v>
      </c>
    </row>
    <row r="25">
      <c r="A25" s="76"/>
      <c r="B25" s="1" t="s">
        <v>38</v>
      </c>
      <c r="S25" s="11">
        <v>4.0</v>
      </c>
      <c r="T25" s="11">
        <v>100.0</v>
      </c>
      <c r="U25" s="11">
        <v>83.0</v>
      </c>
      <c r="V25" s="11">
        <v>63.0</v>
      </c>
      <c r="W25" s="11">
        <v>13.1</v>
      </c>
      <c r="X25" s="11">
        <v>71.0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  <c r="S26" s="11">
        <v>-8.0</v>
      </c>
      <c r="T26" s="11">
        <v>108.0</v>
      </c>
      <c r="U26" s="11">
        <v>91.0</v>
      </c>
      <c r="V26" s="11">
        <v>53.0</v>
      </c>
      <c r="W26" s="11">
        <v>16.5</v>
      </c>
      <c r="X26" s="11">
        <v>73.3</v>
      </c>
    </row>
    <row r="27">
      <c r="A27" s="77"/>
      <c r="B27" s="78">
        <v>43754.0</v>
      </c>
      <c r="C27" s="78" t="str">
        <f t="shared" ref="C27:C71" si="3">$B$2</f>
        <v>Ross</v>
      </c>
      <c r="D27" s="79"/>
      <c r="E27" s="76" t="s">
        <v>27</v>
      </c>
      <c r="F27" s="80">
        <v>50.0</v>
      </c>
      <c r="G27" s="80" t="s">
        <v>46</v>
      </c>
      <c r="H27" s="81"/>
      <c r="I27" s="81"/>
      <c r="J27" s="81"/>
      <c r="K27" s="82"/>
      <c r="L27" s="81"/>
      <c r="M27" s="81"/>
      <c r="S27" s="11">
        <v>-1.0</v>
      </c>
      <c r="T27" s="11">
        <v>114.0</v>
      </c>
      <c r="U27" s="11">
        <v>92.0</v>
      </c>
      <c r="V27" s="11">
        <v>60.0</v>
      </c>
      <c r="W27" s="11">
        <v>7.7</v>
      </c>
      <c r="X27" s="11">
        <v>68.3</v>
      </c>
    </row>
    <row r="28">
      <c r="A28" s="77"/>
      <c r="B28" s="78">
        <v>43754.0</v>
      </c>
      <c r="C28" s="78" t="str">
        <f t="shared" si="3"/>
        <v>Ross</v>
      </c>
      <c r="D28" s="79"/>
      <c r="E28" s="76" t="s">
        <v>27</v>
      </c>
      <c r="F28" s="80">
        <v>50.0</v>
      </c>
      <c r="G28" s="80" t="s">
        <v>46</v>
      </c>
      <c r="H28" s="81"/>
      <c r="I28" s="81"/>
      <c r="J28" s="81"/>
      <c r="K28" s="82"/>
      <c r="L28" s="81"/>
      <c r="M28" s="81"/>
      <c r="S28" s="11">
        <v>5.0</v>
      </c>
      <c r="T28" s="11">
        <v>102.0</v>
      </c>
      <c r="U28" s="11">
        <v>84.0</v>
      </c>
      <c r="V28" s="11">
        <v>65.0</v>
      </c>
      <c r="W28" s="11">
        <v>15.3</v>
      </c>
      <c r="X28" s="11">
        <v>74.3</v>
      </c>
    </row>
    <row r="29">
      <c r="A29" s="77"/>
      <c r="B29" s="78">
        <v>43754.0</v>
      </c>
      <c r="C29" s="78" t="str">
        <f t="shared" si="3"/>
        <v>Ross</v>
      </c>
      <c r="D29" s="79"/>
      <c r="E29" s="76" t="s">
        <v>27</v>
      </c>
      <c r="F29" s="80">
        <v>97.0</v>
      </c>
      <c r="G29" s="80" t="s">
        <v>47</v>
      </c>
      <c r="H29" s="81"/>
      <c r="I29" s="81"/>
      <c r="J29" s="81"/>
      <c r="K29" s="82"/>
      <c r="L29" s="81"/>
      <c r="M29" s="81"/>
      <c r="S29" s="11">
        <v>-3.0</v>
      </c>
      <c r="T29" s="11">
        <v>92.0</v>
      </c>
      <c r="U29" s="11">
        <v>78.0</v>
      </c>
      <c r="V29" s="11">
        <v>73.0</v>
      </c>
      <c r="W29" s="11">
        <v>15.9</v>
      </c>
      <c r="X29" s="11">
        <v>71.1</v>
      </c>
    </row>
    <row r="30">
      <c r="A30" s="77"/>
      <c r="B30" s="78">
        <v>43754.0</v>
      </c>
      <c r="C30" s="78" t="str">
        <f t="shared" si="3"/>
        <v>Ross</v>
      </c>
      <c r="D30" s="79"/>
      <c r="E30" s="76" t="s">
        <v>27</v>
      </c>
      <c r="F30" s="80">
        <v>50.0</v>
      </c>
      <c r="G30" s="80" t="s">
        <v>46</v>
      </c>
      <c r="H30" s="81"/>
      <c r="I30" s="81"/>
      <c r="J30" s="81"/>
      <c r="K30" s="82"/>
      <c r="L30" s="81"/>
      <c r="M30" s="81"/>
      <c r="N30" s="81"/>
      <c r="O30" s="76"/>
      <c r="S30" s="11">
        <v>-7.0</v>
      </c>
      <c r="T30" s="11">
        <v>99.0</v>
      </c>
      <c r="U30" s="11">
        <v>82.0</v>
      </c>
      <c r="V30" s="11">
        <v>63.0</v>
      </c>
      <c r="W30" s="11">
        <v>16.2</v>
      </c>
      <c r="X30" s="11">
        <v>68.2</v>
      </c>
    </row>
    <row r="31">
      <c r="A31" s="77"/>
      <c r="B31" s="78">
        <v>43754.0</v>
      </c>
      <c r="C31" s="78" t="str">
        <f t="shared" si="3"/>
        <v>Ross</v>
      </c>
      <c r="D31" s="79"/>
      <c r="E31" s="76" t="s">
        <v>27</v>
      </c>
      <c r="F31" s="80">
        <v>50.0</v>
      </c>
      <c r="G31" s="80" t="s">
        <v>47</v>
      </c>
      <c r="H31" s="81"/>
      <c r="I31" s="81"/>
      <c r="J31" s="81"/>
      <c r="K31" s="82"/>
      <c r="L31" s="81"/>
      <c r="M31" s="81"/>
      <c r="N31" s="81"/>
      <c r="O31" s="76"/>
      <c r="S31" s="11">
        <v>13.0</v>
      </c>
      <c r="T31" s="11">
        <v>96.0</v>
      </c>
      <c r="U31" s="11">
        <v>76.0</v>
      </c>
      <c r="V31" s="11">
        <v>59.0</v>
      </c>
      <c r="W31" s="11">
        <v>9.5</v>
      </c>
      <c r="X31" s="11">
        <v>78.0</v>
      </c>
    </row>
    <row r="32">
      <c r="A32" s="77"/>
      <c r="B32" s="78">
        <v>43754.0</v>
      </c>
      <c r="C32" s="78" t="str">
        <f t="shared" si="3"/>
        <v>Ross</v>
      </c>
      <c r="D32" s="79"/>
      <c r="E32" s="76" t="s">
        <v>27</v>
      </c>
      <c r="F32" s="80">
        <v>50.0</v>
      </c>
      <c r="G32" s="80" t="s">
        <v>46</v>
      </c>
      <c r="H32" s="81"/>
      <c r="I32" s="81"/>
      <c r="J32" s="81"/>
      <c r="K32" s="82"/>
      <c r="L32" s="81"/>
      <c r="M32" s="81"/>
      <c r="N32" s="81"/>
      <c r="O32" s="76"/>
      <c r="S32" s="11">
        <v>12.0</v>
      </c>
      <c r="T32" s="11">
        <v>94.0</v>
      </c>
      <c r="U32" s="11">
        <v>75.0</v>
      </c>
      <c r="V32" s="11">
        <v>62.0</v>
      </c>
      <c r="W32" s="11">
        <v>11.5</v>
      </c>
      <c r="X32" s="11">
        <v>71.5</v>
      </c>
    </row>
    <row r="33">
      <c r="A33" s="77"/>
      <c r="B33" s="78">
        <v>43754.0</v>
      </c>
      <c r="C33" s="78" t="str">
        <f t="shared" si="3"/>
        <v>Ross</v>
      </c>
      <c r="D33" s="79"/>
      <c r="E33" s="76" t="s">
        <v>27</v>
      </c>
      <c r="F33" s="80">
        <v>50.0</v>
      </c>
      <c r="G33" s="80" t="s">
        <v>50</v>
      </c>
      <c r="H33" s="81"/>
      <c r="I33" s="81"/>
      <c r="J33" s="81"/>
      <c r="K33" s="82"/>
      <c r="L33" s="81"/>
      <c r="M33" s="81"/>
      <c r="N33" s="81"/>
      <c r="O33" s="76"/>
      <c r="S33" s="11">
        <v>2.0</v>
      </c>
      <c r="T33" s="11">
        <v>91.0</v>
      </c>
      <c r="U33" s="11">
        <v>76.0</v>
      </c>
      <c r="V33" s="11">
        <v>70.0</v>
      </c>
      <c r="W33" s="11">
        <v>17.5</v>
      </c>
      <c r="X33" s="11">
        <v>76.3</v>
      </c>
    </row>
    <row r="34">
      <c r="A34" s="77"/>
      <c r="B34" s="78">
        <v>43754.0</v>
      </c>
      <c r="C34" s="78" t="str">
        <f t="shared" si="3"/>
        <v>Ross</v>
      </c>
      <c r="D34" s="79"/>
      <c r="E34" s="76" t="s">
        <v>27</v>
      </c>
      <c r="F34" s="80">
        <v>50.0</v>
      </c>
      <c r="G34" s="80" t="s">
        <v>46</v>
      </c>
      <c r="H34" s="81"/>
      <c r="I34" s="81"/>
      <c r="J34" s="81"/>
      <c r="K34" s="82"/>
      <c r="L34" s="81"/>
      <c r="M34" s="81"/>
      <c r="N34" s="81"/>
      <c r="O34" s="76"/>
      <c r="S34" s="11">
        <v>14.0</v>
      </c>
      <c r="T34" s="11">
        <v>92.0</v>
      </c>
      <c r="U34" s="11">
        <v>76.0</v>
      </c>
      <c r="V34" s="11">
        <v>63.0</v>
      </c>
      <c r="W34" s="11">
        <v>15.3</v>
      </c>
      <c r="X34" s="11">
        <v>74.2</v>
      </c>
    </row>
    <row r="35">
      <c r="A35" s="77"/>
      <c r="B35" s="78">
        <v>43754.0</v>
      </c>
      <c r="C35" s="78" t="str">
        <f t="shared" si="3"/>
        <v>Ross</v>
      </c>
      <c r="D35" s="79"/>
      <c r="E35" s="76" t="s">
        <v>27</v>
      </c>
      <c r="F35" s="80">
        <v>50.0</v>
      </c>
      <c r="G35" s="80" t="s">
        <v>46</v>
      </c>
      <c r="H35" s="81"/>
      <c r="I35" s="81"/>
      <c r="J35" s="81"/>
      <c r="K35" s="82"/>
      <c r="L35" s="81"/>
      <c r="M35" s="81"/>
      <c r="N35" s="81"/>
      <c r="O35" s="76"/>
      <c r="S35" s="11">
        <v>8.0</v>
      </c>
      <c r="T35" s="11">
        <v>98.0</v>
      </c>
      <c r="U35" s="11">
        <v>81.0</v>
      </c>
      <c r="V35" s="11">
        <v>62.0</v>
      </c>
      <c r="W35" s="11">
        <v>19.2</v>
      </c>
      <c r="X35" s="11">
        <v>80.9</v>
      </c>
      <c r="Y35" s="100">
        <f>average(X3:X35)</f>
        <v>72.4030303</v>
      </c>
    </row>
    <row r="36">
      <c r="A36" s="77"/>
      <c r="B36" s="78">
        <v>43754.0</v>
      </c>
      <c r="C36" s="78" t="str">
        <f t="shared" si="3"/>
        <v>Ross</v>
      </c>
      <c r="D36" s="79"/>
      <c r="E36" s="76" t="s">
        <v>27</v>
      </c>
      <c r="F36" s="80">
        <v>83.0</v>
      </c>
      <c r="G36" s="80" t="s">
        <v>48</v>
      </c>
      <c r="H36" s="81"/>
      <c r="I36" s="81"/>
      <c r="J36" s="81"/>
      <c r="K36" s="82"/>
      <c r="L36" s="81"/>
      <c r="M36" s="81"/>
      <c r="N36" s="81"/>
      <c r="O36" s="76"/>
      <c r="S36" s="11">
        <v>4.0</v>
      </c>
      <c r="T36" s="11">
        <v>91.0</v>
      </c>
      <c r="U36" s="11">
        <v>78.0</v>
      </c>
      <c r="V36" s="11">
        <v>68.0</v>
      </c>
      <c r="W36" s="11">
        <v>17.5</v>
      </c>
      <c r="X36" s="11">
        <v>70.3</v>
      </c>
      <c r="Y36" s="100">
        <f>average(X36:X63)</f>
        <v>67.27142857</v>
      </c>
    </row>
    <row r="37">
      <c r="A37" s="77"/>
      <c r="B37" s="78">
        <v>43754.0</v>
      </c>
      <c r="C37" s="78" t="str">
        <f t="shared" si="3"/>
        <v>Ross</v>
      </c>
      <c r="D37" s="79"/>
      <c r="E37" s="76" t="s">
        <v>27</v>
      </c>
      <c r="F37" s="80">
        <v>50.0</v>
      </c>
      <c r="G37" s="80" t="s">
        <v>46</v>
      </c>
      <c r="H37" s="81"/>
      <c r="I37" s="81"/>
      <c r="J37" s="81"/>
      <c r="K37" s="82"/>
      <c r="L37" s="81"/>
      <c r="M37" s="81"/>
      <c r="N37" s="81"/>
      <c r="O37" s="76"/>
      <c r="S37" s="11">
        <v>9.0</v>
      </c>
      <c r="T37" s="11">
        <v>96.0</v>
      </c>
      <c r="U37" s="11">
        <v>82.0</v>
      </c>
      <c r="V37" s="11">
        <v>71.0</v>
      </c>
      <c r="W37" s="11">
        <v>18.8</v>
      </c>
      <c r="X37" s="11">
        <v>70.6</v>
      </c>
    </row>
    <row r="38">
      <c r="A38" s="77"/>
      <c r="B38" s="78">
        <v>43754.0</v>
      </c>
      <c r="C38" s="78" t="str">
        <f t="shared" si="3"/>
        <v>Ross</v>
      </c>
      <c r="D38" s="79"/>
      <c r="E38" s="76" t="s">
        <v>27</v>
      </c>
      <c r="F38" s="80">
        <v>103.0</v>
      </c>
      <c r="G38" s="80" t="s">
        <v>48</v>
      </c>
      <c r="H38" s="81"/>
      <c r="I38" s="81"/>
      <c r="J38" s="81"/>
      <c r="K38" s="82"/>
      <c r="L38" s="81"/>
      <c r="M38" s="81"/>
      <c r="N38" s="81"/>
      <c r="O38" s="76"/>
      <c r="S38" s="11">
        <v>-6.0</v>
      </c>
      <c r="T38" s="11">
        <v>92.0</v>
      </c>
      <c r="U38" s="11">
        <v>81.0</v>
      </c>
      <c r="V38" s="11">
        <v>78.0</v>
      </c>
      <c r="W38" s="11">
        <v>15.1</v>
      </c>
      <c r="X38" s="11">
        <v>63.3</v>
      </c>
    </row>
    <row r="39">
      <c r="A39" s="77"/>
      <c r="B39" s="78">
        <v>43754.0</v>
      </c>
      <c r="C39" s="78" t="str">
        <f t="shared" si="3"/>
        <v>Ross</v>
      </c>
      <c r="D39" s="79"/>
      <c r="E39" s="76" t="s">
        <v>27</v>
      </c>
      <c r="F39" s="80">
        <v>81.0</v>
      </c>
      <c r="G39" s="80" t="s">
        <v>48</v>
      </c>
      <c r="H39" s="81"/>
      <c r="I39" s="81"/>
      <c r="J39" s="81"/>
      <c r="K39" s="82"/>
      <c r="L39" s="81"/>
      <c r="M39" s="81"/>
      <c r="N39" s="81"/>
      <c r="O39" s="76"/>
      <c r="S39" s="11">
        <v>-4.0</v>
      </c>
      <c r="T39" s="11">
        <v>96.0</v>
      </c>
      <c r="U39" s="11">
        <v>80.0</v>
      </c>
      <c r="V39" s="11">
        <v>73.0</v>
      </c>
      <c r="W39" s="11">
        <v>18.8</v>
      </c>
      <c r="X39" s="11">
        <v>70.5</v>
      </c>
    </row>
    <row r="40">
      <c r="A40" s="77"/>
      <c r="B40" s="78">
        <v>43754.0</v>
      </c>
      <c r="C40" s="78" t="str">
        <f t="shared" si="3"/>
        <v>Ross</v>
      </c>
      <c r="D40" s="79"/>
      <c r="E40" s="76" t="s">
        <v>27</v>
      </c>
      <c r="F40" s="104">
        <v>98.0</v>
      </c>
      <c r="G40" s="80" t="s">
        <v>47</v>
      </c>
      <c r="H40" s="81"/>
      <c r="I40" s="81"/>
      <c r="J40" s="81"/>
      <c r="K40" s="82"/>
      <c r="L40" s="81"/>
      <c r="M40" s="81"/>
      <c r="N40" s="81"/>
      <c r="O40" s="76"/>
      <c r="S40" s="11">
        <v>7.0</v>
      </c>
      <c r="T40" s="11">
        <v>95.0</v>
      </c>
      <c r="U40" s="11">
        <v>82.0</v>
      </c>
      <c r="V40" s="11">
        <v>67.0</v>
      </c>
      <c r="W40" s="11">
        <v>15.5</v>
      </c>
      <c r="X40" s="11">
        <v>69.5</v>
      </c>
    </row>
    <row r="41">
      <c r="A41" s="77"/>
      <c r="B41" s="78">
        <v>43754.0</v>
      </c>
      <c r="C41" s="78" t="str">
        <f t="shared" si="3"/>
        <v>Ross</v>
      </c>
      <c r="D41" s="79"/>
      <c r="E41" s="76" t="s">
        <v>27</v>
      </c>
      <c r="F41" s="104">
        <v>88.0</v>
      </c>
      <c r="G41" s="80" t="s">
        <v>47</v>
      </c>
      <c r="H41" s="81"/>
      <c r="I41" s="81"/>
      <c r="J41" s="81"/>
      <c r="K41" s="82"/>
      <c r="L41" s="81"/>
      <c r="M41" s="81"/>
      <c r="N41" s="81"/>
      <c r="O41" s="76"/>
      <c r="S41" s="11">
        <v>-8.0</v>
      </c>
      <c r="T41" s="11">
        <v>106.0</v>
      </c>
      <c r="U41" s="11">
        <v>87.0</v>
      </c>
      <c r="V41" s="11">
        <v>73.0</v>
      </c>
      <c r="W41" s="11">
        <v>14.1</v>
      </c>
      <c r="X41" s="11">
        <v>67.4</v>
      </c>
    </row>
    <row r="42">
      <c r="A42" s="77"/>
      <c r="B42" s="78">
        <v>43754.0</v>
      </c>
      <c r="C42" s="78" t="str">
        <f t="shared" si="3"/>
        <v>Ross</v>
      </c>
      <c r="D42" s="79"/>
      <c r="E42" s="76" t="s">
        <v>29</v>
      </c>
      <c r="F42" s="80">
        <v>94.0</v>
      </c>
      <c r="G42" s="80" t="s">
        <v>47</v>
      </c>
      <c r="H42" s="81"/>
      <c r="I42" s="81"/>
      <c r="J42" s="81"/>
      <c r="K42" s="82"/>
      <c r="L42" s="81"/>
      <c r="M42" s="81"/>
      <c r="N42" s="81"/>
      <c r="O42" s="76"/>
      <c r="S42" s="11">
        <v>1.0</v>
      </c>
      <c r="T42" s="11">
        <v>101.0</v>
      </c>
      <c r="U42" s="11">
        <v>86.0</v>
      </c>
      <c r="V42" s="11">
        <v>49.0</v>
      </c>
      <c r="W42" s="11">
        <v>11.8</v>
      </c>
      <c r="X42" s="11">
        <v>66.5</v>
      </c>
    </row>
    <row r="43">
      <c r="A43" s="77"/>
      <c r="B43" s="78">
        <v>43754.0</v>
      </c>
      <c r="C43" s="78" t="str">
        <f t="shared" si="3"/>
        <v>Ross</v>
      </c>
      <c r="D43" s="79"/>
      <c r="E43" s="76" t="s">
        <v>29</v>
      </c>
      <c r="F43" s="104">
        <v>89.0</v>
      </c>
      <c r="G43" s="80" t="s">
        <v>48</v>
      </c>
      <c r="H43" s="81"/>
      <c r="I43" s="81"/>
      <c r="J43" s="81"/>
      <c r="K43" s="82"/>
      <c r="L43" s="81"/>
      <c r="M43" s="81"/>
      <c r="N43" s="81"/>
      <c r="O43" s="76"/>
      <c r="S43" s="11">
        <v>-11.0</v>
      </c>
      <c r="T43" s="11">
        <v>97.0</v>
      </c>
      <c r="U43" s="11">
        <v>81.0</v>
      </c>
      <c r="V43" s="11">
        <v>77.0</v>
      </c>
      <c r="W43" s="11">
        <v>17.4</v>
      </c>
      <c r="X43" s="11">
        <v>66.0</v>
      </c>
    </row>
    <row r="44">
      <c r="A44" s="77"/>
      <c r="B44" s="78">
        <v>43754.0</v>
      </c>
      <c r="C44" s="78" t="str">
        <f t="shared" si="3"/>
        <v>Ross</v>
      </c>
      <c r="D44" s="79"/>
      <c r="E44" s="76" t="s">
        <v>29</v>
      </c>
      <c r="F44" s="80">
        <v>50.0</v>
      </c>
      <c r="G44" s="80" t="s">
        <v>46</v>
      </c>
      <c r="H44" s="81"/>
      <c r="I44" s="81"/>
      <c r="J44" s="81"/>
      <c r="K44" s="82"/>
      <c r="L44" s="81"/>
      <c r="M44" s="81"/>
      <c r="N44" s="81"/>
      <c r="O44" s="76"/>
      <c r="S44" s="11">
        <v>0.0</v>
      </c>
      <c r="T44" s="11">
        <v>96.0</v>
      </c>
      <c r="U44" s="11">
        <v>84.0</v>
      </c>
      <c r="V44" s="11">
        <v>72.0</v>
      </c>
      <c r="W44" s="11">
        <v>19.6</v>
      </c>
      <c r="X44" s="11">
        <v>71.4</v>
      </c>
    </row>
    <row r="45">
      <c r="A45" s="77"/>
      <c r="B45" s="78">
        <v>43754.0</v>
      </c>
      <c r="C45" s="78" t="str">
        <f t="shared" si="3"/>
        <v>Ross</v>
      </c>
      <c r="D45" s="79"/>
      <c r="E45" s="76" t="s">
        <v>29</v>
      </c>
      <c r="F45" s="80">
        <v>50.0</v>
      </c>
      <c r="G45" s="80" t="s">
        <v>47</v>
      </c>
      <c r="H45" s="81"/>
      <c r="I45" s="81"/>
      <c r="J45" s="81"/>
      <c r="K45" s="82"/>
      <c r="L45" s="81"/>
      <c r="M45" s="81"/>
      <c r="N45" s="81"/>
      <c r="O45" s="76"/>
      <c r="S45" s="11">
        <v>7.0</v>
      </c>
      <c r="T45" s="11">
        <v>100.0</v>
      </c>
      <c r="U45" s="11">
        <v>80.0</v>
      </c>
      <c r="V45" s="11">
        <v>67.0</v>
      </c>
      <c r="W45" s="11">
        <v>15.8</v>
      </c>
      <c r="X45" s="11">
        <v>73.9</v>
      </c>
    </row>
    <row r="46">
      <c r="A46" s="77"/>
      <c r="B46" s="78">
        <v>43754.0</v>
      </c>
      <c r="C46" s="78" t="str">
        <f t="shared" si="3"/>
        <v>Ross</v>
      </c>
      <c r="D46" s="79"/>
      <c r="E46" s="76" t="s">
        <v>29</v>
      </c>
      <c r="F46" s="80">
        <v>50.0</v>
      </c>
      <c r="G46" s="80" t="s">
        <v>46</v>
      </c>
      <c r="H46" s="81"/>
      <c r="I46" s="81"/>
      <c r="J46" s="81"/>
      <c r="K46" s="82"/>
      <c r="L46" s="81"/>
      <c r="M46" s="81"/>
      <c r="N46" s="81"/>
      <c r="O46" s="76"/>
      <c r="S46" s="11">
        <v>-8.0</v>
      </c>
      <c r="T46" s="11">
        <v>100.0</v>
      </c>
      <c r="U46" s="11">
        <v>81.0</v>
      </c>
      <c r="V46" s="11">
        <v>76.0</v>
      </c>
      <c r="W46" s="11">
        <v>13.0</v>
      </c>
      <c r="X46" s="11">
        <v>67.7</v>
      </c>
    </row>
    <row r="47">
      <c r="A47" s="77"/>
      <c r="B47" s="78">
        <v>43754.0</v>
      </c>
      <c r="C47" s="78" t="str">
        <f t="shared" si="3"/>
        <v>Ross</v>
      </c>
      <c r="D47" s="79"/>
      <c r="E47" s="76" t="s">
        <v>29</v>
      </c>
      <c r="F47" s="80">
        <v>50.0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  <c r="S47" s="11">
        <v>-3.0</v>
      </c>
      <c r="T47" s="11">
        <v>104.0</v>
      </c>
      <c r="U47" s="11">
        <v>86.0</v>
      </c>
      <c r="V47" s="11">
        <v>68.0</v>
      </c>
      <c r="W47" s="11">
        <v>17.0</v>
      </c>
      <c r="X47" s="11">
        <v>66.8</v>
      </c>
    </row>
    <row r="48">
      <c r="A48" s="77"/>
      <c r="B48" s="78">
        <v>43754.0</v>
      </c>
      <c r="C48" s="78" t="str">
        <f t="shared" si="3"/>
        <v>Ross</v>
      </c>
      <c r="D48" s="79"/>
      <c r="E48" s="76" t="s">
        <v>29</v>
      </c>
      <c r="F48" s="80">
        <v>61.0</v>
      </c>
      <c r="G48" s="80" t="s">
        <v>47</v>
      </c>
      <c r="H48" s="81"/>
      <c r="I48" s="81"/>
      <c r="J48" s="81"/>
      <c r="K48" s="82"/>
      <c r="L48" s="81"/>
      <c r="M48" s="81"/>
      <c r="N48" s="81"/>
      <c r="O48" s="76"/>
      <c r="S48" s="11">
        <v>-1.0</v>
      </c>
      <c r="T48" s="11">
        <v>97.0</v>
      </c>
      <c r="U48" s="11">
        <v>81.0</v>
      </c>
      <c r="V48" s="11">
        <v>73.0</v>
      </c>
      <c r="W48" s="11">
        <v>15.6</v>
      </c>
      <c r="X48" s="11">
        <v>63.2</v>
      </c>
    </row>
    <row r="49">
      <c r="A49" s="77"/>
      <c r="B49" s="78">
        <v>43754.0</v>
      </c>
      <c r="C49" s="78" t="str">
        <f t="shared" si="3"/>
        <v>Ross</v>
      </c>
      <c r="D49" s="79"/>
      <c r="E49" s="76" t="s">
        <v>29</v>
      </c>
      <c r="F49" s="80">
        <v>77.0</v>
      </c>
      <c r="G49" s="80" t="s">
        <v>50</v>
      </c>
      <c r="H49" s="81"/>
      <c r="I49" s="81"/>
      <c r="J49" s="81"/>
      <c r="K49" s="82"/>
      <c r="L49" s="81"/>
      <c r="M49" s="81"/>
      <c r="N49" s="81"/>
      <c r="O49" s="76"/>
      <c r="S49" s="11">
        <v>5.0</v>
      </c>
      <c r="T49" s="11">
        <v>99.0</v>
      </c>
      <c r="U49" s="11">
        <v>87.0</v>
      </c>
      <c r="V49" s="11">
        <v>65.0</v>
      </c>
      <c r="W49" s="11">
        <v>18.2</v>
      </c>
      <c r="X49" s="11">
        <v>70.8</v>
      </c>
    </row>
    <row r="50">
      <c r="A50" s="77"/>
      <c r="B50" s="78">
        <v>43754.0</v>
      </c>
      <c r="C50" s="78" t="str">
        <f t="shared" si="3"/>
        <v>Ross</v>
      </c>
      <c r="D50" s="79"/>
      <c r="E50" s="76" t="s">
        <v>29</v>
      </c>
      <c r="F50" s="80">
        <v>62.0</v>
      </c>
      <c r="G50" s="80" t="s">
        <v>46</v>
      </c>
      <c r="H50" s="81"/>
      <c r="I50" s="81"/>
      <c r="J50" s="81"/>
      <c r="K50" s="82"/>
      <c r="L50" s="81"/>
      <c r="M50" s="81"/>
      <c r="N50" s="81"/>
      <c r="O50" s="76"/>
      <c r="S50" s="11">
        <v>15.0</v>
      </c>
      <c r="T50" s="11">
        <v>101.0</v>
      </c>
      <c r="U50" s="11">
        <v>87.0</v>
      </c>
      <c r="V50" s="11">
        <v>58.0</v>
      </c>
      <c r="W50" s="11">
        <v>14.6</v>
      </c>
      <c r="X50" s="11">
        <v>73.0</v>
      </c>
    </row>
    <row r="51">
      <c r="A51" s="77"/>
      <c r="B51" s="78">
        <v>43754.0</v>
      </c>
      <c r="C51" s="78" t="str">
        <f t="shared" si="3"/>
        <v>Ross</v>
      </c>
      <c r="D51" s="79"/>
      <c r="E51" s="76" t="s">
        <v>29</v>
      </c>
      <c r="F51" s="80">
        <v>61.0</v>
      </c>
      <c r="G51" s="80" t="s">
        <v>46</v>
      </c>
      <c r="H51" s="81"/>
      <c r="I51" s="81"/>
      <c r="J51" s="81"/>
      <c r="K51" s="82"/>
      <c r="L51" s="81"/>
      <c r="M51" s="81"/>
      <c r="N51" s="81"/>
      <c r="O51" s="76"/>
      <c r="S51" s="11">
        <v>2.0</v>
      </c>
      <c r="T51" s="11">
        <v>95.0</v>
      </c>
      <c r="U51" s="11">
        <v>88.0</v>
      </c>
      <c r="V51" s="11">
        <v>63.0</v>
      </c>
      <c r="W51" s="11">
        <v>21.0</v>
      </c>
      <c r="X51" s="11">
        <v>69.1</v>
      </c>
    </row>
    <row r="52">
      <c r="A52" s="77"/>
      <c r="B52" s="78">
        <v>43754.0</v>
      </c>
      <c r="C52" s="78" t="str">
        <f t="shared" si="3"/>
        <v>Ross</v>
      </c>
      <c r="D52" s="79"/>
      <c r="E52" s="76" t="s">
        <v>29</v>
      </c>
      <c r="F52" s="80">
        <v>50.0</v>
      </c>
      <c r="G52" s="80" t="s">
        <v>46</v>
      </c>
      <c r="H52" s="81"/>
      <c r="I52" s="81"/>
      <c r="J52" s="81"/>
      <c r="K52" s="82"/>
      <c r="L52" s="81"/>
      <c r="M52" s="81"/>
      <c r="N52" s="81"/>
      <c r="O52" s="76"/>
      <c r="S52" s="11">
        <v>5.0</v>
      </c>
      <c r="T52" s="11">
        <v>94.0</v>
      </c>
      <c r="U52" s="11">
        <v>86.0</v>
      </c>
      <c r="V52" s="11">
        <v>67.0</v>
      </c>
      <c r="W52" s="11">
        <v>17.5</v>
      </c>
      <c r="X52" s="11">
        <v>65.9</v>
      </c>
    </row>
    <row r="53">
      <c r="A53" s="77"/>
      <c r="B53" s="78">
        <v>43754.0</v>
      </c>
      <c r="C53" s="78" t="str">
        <f t="shared" si="3"/>
        <v>Ross</v>
      </c>
      <c r="D53" s="79"/>
      <c r="E53" s="76" t="s">
        <v>29</v>
      </c>
      <c r="F53" s="80">
        <v>50.0</v>
      </c>
      <c r="G53" s="80" t="s">
        <v>46</v>
      </c>
      <c r="H53" s="81"/>
      <c r="I53" s="81"/>
      <c r="J53" s="81"/>
      <c r="K53" s="82"/>
      <c r="L53" s="81"/>
      <c r="M53" s="81"/>
      <c r="N53" s="81"/>
      <c r="O53" s="76"/>
      <c r="S53" s="11">
        <v>8.0</v>
      </c>
      <c r="T53" s="11">
        <v>92.0</v>
      </c>
      <c r="U53" s="11">
        <v>84.0</v>
      </c>
      <c r="V53" s="11">
        <v>67.0</v>
      </c>
      <c r="W53" s="11">
        <v>18.7</v>
      </c>
      <c r="X53" s="11">
        <v>70.5</v>
      </c>
    </row>
    <row r="54">
      <c r="A54" s="77"/>
      <c r="B54" s="78">
        <v>43754.0</v>
      </c>
      <c r="C54" s="78" t="str">
        <f t="shared" si="3"/>
        <v>Ross</v>
      </c>
      <c r="D54" s="79"/>
      <c r="E54" s="76" t="s">
        <v>29</v>
      </c>
      <c r="F54" s="80">
        <v>91.0</v>
      </c>
      <c r="G54" s="80" t="s">
        <v>47</v>
      </c>
      <c r="H54" s="81"/>
      <c r="I54" s="81"/>
      <c r="J54" s="81"/>
      <c r="K54" s="82"/>
      <c r="L54" s="81"/>
      <c r="M54" s="81"/>
      <c r="N54" s="81"/>
      <c r="O54" s="76"/>
      <c r="S54" s="11">
        <v>4.0</v>
      </c>
      <c r="T54" s="11">
        <v>95.0</v>
      </c>
      <c r="U54" s="11">
        <v>86.0</v>
      </c>
      <c r="V54" s="11">
        <v>68.0</v>
      </c>
      <c r="W54" s="11">
        <v>18.3</v>
      </c>
      <c r="X54" s="11">
        <v>70.5</v>
      </c>
    </row>
    <row r="55">
      <c r="A55" s="77"/>
      <c r="B55" s="78">
        <v>43754.0</v>
      </c>
      <c r="C55" s="78" t="str">
        <f t="shared" si="3"/>
        <v>Ross</v>
      </c>
      <c r="D55" s="79"/>
      <c r="E55" s="76" t="s">
        <v>29</v>
      </c>
      <c r="F55" s="80">
        <v>50.0</v>
      </c>
      <c r="G55" s="80" t="s">
        <v>46</v>
      </c>
      <c r="H55" s="81"/>
      <c r="I55" s="81"/>
      <c r="J55" s="81"/>
      <c r="K55" s="82"/>
      <c r="L55" s="81"/>
      <c r="M55" s="81"/>
      <c r="N55" s="81"/>
      <c r="O55" s="76"/>
      <c r="S55" s="11">
        <v>-3.0</v>
      </c>
      <c r="T55" s="11">
        <v>104.0</v>
      </c>
      <c r="U55" s="11">
        <v>99.0</v>
      </c>
      <c r="V55" s="11">
        <v>64.0</v>
      </c>
      <c r="W55" s="11">
        <v>11.5</v>
      </c>
      <c r="X55" s="11">
        <v>64.5</v>
      </c>
    </row>
    <row r="56">
      <c r="A56" s="77"/>
      <c r="B56" s="78">
        <v>43754.0</v>
      </c>
      <c r="C56" s="78" t="str">
        <f t="shared" si="3"/>
        <v>Ross</v>
      </c>
      <c r="D56" s="79"/>
      <c r="E56" s="76" t="s">
        <v>29</v>
      </c>
      <c r="F56" s="80">
        <v>50.0</v>
      </c>
      <c r="G56" s="80" t="s">
        <v>45</v>
      </c>
      <c r="H56" s="81"/>
      <c r="I56" s="81"/>
      <c r="J56" s="81"/>
      <c r="K56" s="82"/>
      <c r="L56" s="81"/>
      <c r="M56" s="81"/>
      <c r="N56" s="81"/>
      <c r="O56" s="76"/>
      <c r="S56" s="11">
        <v>-3.0</v>
      </c>
      <c r="T56" s="11">
        <v>96.0</v>
      </c>
      <c r="U56" s="11">
        <v>90.0</v>
      </c>
      <c r="V56" s="11">
        <v>69.0</v>
      </c>
      <c r="W56" s="11">
        <v>14.4</v>
      </c>
      <c r="X56" s="11">
        <v>66.9</v>
      </c>
    </row>
    <row r="57">
      <c r="A57" s="77"/>
      <c r="B57" s="78">
        <v>43754.0</v>
      </c>
      <c r="C57" s="78" t="str">
        <f t="shared" si="3"/>
        <v>Ross</v>
      </c>
      <c r="D57" s="81" t="s">
        <v>51</v>
      </c>
      <c r="E57" s="83" t="s">
        <v>27</v>
      </c>
      <c r="F57" s="80">
        <v>87.0</v>
      </c>
      <c r="G57" s="80" t="s">
        <v>48</v>
      </c>
      <c r="H57" s="81"/>
      <c r="I57" s="81"/>
      <c r="J57" s="81"/>
      <c r="K57" s="82"/>
      <c r="L57" s="81"/>
      <c r="M57" s="81"/>
      <c r="N57" s="81"/>
      <c r="O57" s="76"/>
      <c r="S57" s="11">
        <v>-10.0</v>
      </c>
      <c r="T57" s="11">
        <v>99.0</v>
      </c>
      <c r="U57" s="11">
        <v>85.0</v>
      </c>
      <c r="V57" s="11">
        <v>78.0</v>
      </c>
      <c r="W57" s="11">
        <v>11.9</v>
      </c>
      <c r="X57" s="11">
        <v>68.0</v>
      </c>
    </row>
    <row r="58">
      <c r="A58" s="77"/>
      <c r="B58" s="78">
        <v>43754.0</v>
      </c>
      <c r="C58" s="78" t="str">
        <f t="shared" si="3"/>
        <v>Ross</v>
      </c>
      <c r="D58" s="81" t="s">
        <v>51</v>
      </c>
      <c r="E58" s="83" t="s">
        <v>27</v>
      </c>
      <c r="F58" s="80">
        <v>97.0</v>
      </c>
      <c r="G58" s="80" t="s">
        <v>48</v>
      </c>
      <c r="H58" s="81"/>
      <c r="I58" s="81"/>
      <c r="J58" s="81"/>
      <c r="K58" s="82"/>
      <c r="L58" s="81"/>
      <c r="M58" s="81"/>
      <c r="N58" s="81"/>
      <c r="O58" s="76"/>
      <c r="S58" s="11">
        <v>9.0</v>
      </c>
      <c r="T58" s="11">
        <v>97.0</v>
      </c>
      <c r="U58" s="11">
        <v>84.0</v>
      </c>
      <c r="V58" s="11">
        <v>55.0</v>
      </c>
      <c r="W58" s="11">
        <v>17.6</v>
      </c>
      <c r="X58" s="11">
        <v>70.8</v>
      </c>
    </row>
    <row r="59">
      <c r="A59" s="77"/>
      <c r="B59" s="78">
        <v>43754.0</v>
      </c>
      <c r="C59" s="78" t="str">
        <f t="shared" si="3"/>
        <v>Ross</v>
      </c>
      <c r="D59" s="81" t="s">
        <v>51</v>
      </c>
      <c r="E59" s="83" t="s">
        <v>29</v>
      </c>
      <c r="F59" s="80">
        <v>81.0</v>
      </c>
      <c r="G59" s="80" t="s">
        <v>50</v>
      </c>
      <c r="H59" s="81"/>
      <c r="I59" s="81"/>
      <c r="J59" s="81"/>
      <c r="K59" s="82"/>
      <c r="L59" s="81"/>
      <c r="M59" s="81"/>
      <c r="N59" s="81"/>
      <c r="O59" s="76"/>
      <c r="S59" s="11">
        <v>-8.0</v>
      </c>
      <c r="T59" s="11">
        <v>86.0</v>
      </c>
      <c r="U59" s="11">
        <v>80.0</v>
      </c>
      <c r="V59" s="11">
        <v>73.0</v>
      </c>
      <c r="W59" s="11">
        <v>20.3</v>
      </c>
      <c r="X59" s="11">
        <v>65.5</v>
      </c>
    </row>
    <row r="60">
      <c r="A60" s="77"/>
      <c r="B60" s="78">
        <v>43754.0</v>
      </c>
      <c r="C60" s="78" t="str">
        <f t="shared" si="3"/>
        <v>Ross</v>
      </c>
      <c r="D60" s="81" t="s">
        <v>51</v>
      </c>
      <c r="E60" s="83" t="s">
        <v>27</v>
      </c>
      <c r="F60" s="80">
        <v>95.0</v>
      </c>
      <c r="G60" s="80" t="s">
        <v>47</v>
      </c>
      <c r="H60" s="81"/>
      <c r="I60" s="81"/>
      <c r="J60" s="81"/>
      <c r="K60" s="82"/>
      <c r="L60" s="81"/>
      <c r="M60" s="81"/>
      <c r="N60" s="81"/>
      <c r="O60" s="76"/>
      <c r="S60" s="11">
        <v>-9.0</v>
      </c>
      <c r="T60" s="11">
        <v>103.0</v>
      </c>
      <c r="U60" s="11">
        <v>102.0</v>
      </c>
      <c r="V60" s="11">
        <v>47.0</v>
      </c>
      <c r="W60" s="11">
        <v>11.3</v>
      </c>
      <c r="X60" s="11">
        <v>59.0</v>
      </c>
    </row>
    <row r="61">
      <c r="A61" s="77"/>
      <c r="B61" s="78">
        <v>43754.0</v>
      </c>
      <c r="C61" s="78" t="str">
        <f t="shared" si="3"/>
        <v>Ross</v>
      </c>
      <c r="D61" s="81" t="s">
        <v>51</v>
      </c>
      <c r="E61" s="83" t="s">
        <v>29</v>
      </c>
      <c r="F61" s="104">
        <v>78.0</v>
      </c>
      <c r="G61" s="80" t="s">
        <v>50</v>
      </c>
      <c r="H61" s="81"/>
      <c r="I61" s="81"/>
      <c r="J61" s="81"/>
      <c r="K61" s="82"/>
      <c r="L61" s="81"/>
      <c r="M61" s="81"/>
      <c r="N61" s="81"/>
      <c r="O61" s="76"/>
      <c r="S61" s="11">
        <v>1.0</v>
      </c>
      <c r="T61" s="11">
        <v>76.0</v>
      </c>
      <c r="U61" s="11">
        <v>109.0</v>
      </c>
      <c r="V61" s="11">
        <v>70.0</v>
      </c>
      <c r="W61" s="11">
        <v>19.6</v>
      </c>
      <c r="X61" s="11">
        <v>58.2</v>
      </c>
    </row>
    <row r="62">
      <c r="A62" s="77"/>
      <c r="B62" s="78">
        <v>43754.0</v>
      </c>
      <c r="C62" s="78" t="str">
        <f t="shared" si="3"/>
        <v>Ross</v>
      </c>
      <c r="D62" s="81" t="s">
        <v>51</v>
      </c>
      <c r="E62" s="83" t="s">
        <v>29</v>
      </c>
      <c r="F62" s="80">
        <v>86.0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  <c r="S62" s="11">
        <v>5.0</v>
      </c>
      <c r="T62" s="11">
        <v>73.0</v>
      </c>
      <c r="U62" s="11">
        <v>105.0</v>
      </c>
      <c r="V62" s="11">
        <v>69.0</v>
      </c>
      <c r="W62" s="11">
        <v>19.3</v>
      </c>
      <c r="X62" s="11">
        <v>55.1</v>
      </c>
    </row>
    <row r="63">
      <c r="A63" s="77"/>
      <c r="B63" s="78">
        <v>43754.0</v>
      </c>
      <c r="C63" s="78" t="str">
        <f t="shared" si="3"/>
        <v>Ross</v>
      </c>
      <c r="D63" s="81" t="s">
        <v>51</v>
      </c>
      <c r="E63" s="83" t="s">
        <v>27</v>
      </c>
      <c r="F63" s="80">
        <v>53.0</v>
      </c>
      <c r="G63" s="80" t="s">
        <v>47</v>
      </c>
      <c r="H63" s="81"/>
      <c r="I63" s="81"/>
      <c r="J63" s="81"/>
      <c r="K63" s="82"/>
      <c r="L63" s="81"/>
      <c r="M63" s="81"/>
      <c r="N63" s="81"/>
      <c r="O63" s="76"/>
      <c r="S63" s="11">
        <v>2.0</v>
      </c>
      <c r="T63" s="11">
        <v>99.0</v>
      </c>
      <c r="U63" s="11">
        <v>87.0</v>
      </c>
      <c r="V63" s="11">
        <v>68.0</v>
      </c>
      <c r="W63" s="11">
        <v>16.5</v>
      </c>
      <c r="X63" s="11">
        <v>68.7</v>
      </c>
    </row>
    <row r="64">
      <c r="A64" s="77"/>
      <c r="B64" s="78">
        <v>43754.0</v>
      </c>
      <c r="C64" s="78" t="str">
        <f t="shared" si="3"/>
        <v>Ross</v>
      </c>
      <c r="D64" s="81" t="s">
        <v>51</v>
      </c>
      <c r="E64" s="83" t="s">
        <v>27</v>
      </c>
      <c r="F64" s="80">
        <v>93.0</v>
      </c>
      <c r="G64" s="80" t="s">
        <v>47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Ross</v>
      </c>
      <c r="D65" s="81" t="s">
        <v>51</v>
      </c>
      <c r="E65" s="83" t="s">
        <v>27</v>
      </c>
      <c r="F65" s="80">
        <v>93.0</v>
      </c>
      <c r="G65" s="80" t="s">
        <v>48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Ross</v>
      </c>
      <c r="D66" s="81" t="s">
        <v>51</v>
      </c>
      <c r="E66" s="83" t="s">
        <v>27</v>
      </c>
      <c r="F66" s="80">
        <v>62.0</v>
      </c>
      <c r="G66" s="80" t="s">
        <v>48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Ross</v>
      </c>
      <c r="D67" s="81" t="s">
        <v>51</v>
      </c>
      <c r="E67" s="83" t="s">
        <v>27</v>
      </c>
      <c r="F67" s="80">
        <v>50.0</v>
      </c>
      <c r="G67" s="80" t="s">
        <v>46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Ross</v>
      </c>
      <c r="D68" s="81" t="s">
        <v>51</v>
      </c>
      <c r="E68" s="83" t="s">
        <v>27</v>
      </c>
      <c r="F68" s="80">
        <v>94.0</v>
      </c>
      <c r="G68" s="80" t="s">
        <v>47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Ross</v>
      </c>
      <c r="D69" s="81" t="s">
        <v>51</v>
      </c>
      <c r="E69" s="83" t="s">
        <v>27</v>
      </c>
      <c r="F69" s="80">
        <v>60.0</v>
      </c>
      <c r="G69" s="80" t="s">
        <v>50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Ross</v>
      </c>
      <c r="D70" s="81" t="s">
        <v>51</v>
      </c>
      <c r="E70" s="83" t="s">
        <v>29</v>
      </c>
      <c r="F70" s="80">
        <v>88.0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Ross</v>
      </c>
      <c r="D71" s="81" t="s">
        <v>51</v>
      </c>
      <c r="E71" s="83" t="s">
        <v>27</v>
      </c>
      <c r="F71" s="104">
        <v>92.0</v>
      </c>
      <c r="G71" s="80" t="s">
        <v>47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>
        <f t="shared" ref="S1:X1" si="1">stdev(S3:S25)</f>
        <v>4.811054464</v>
      </c>
      <c r="T1" s="101">
        <f t="shared" si="1"/>
        <v>9.129070103</v>
      </c>
      <c r="U1" s="101">
        <f t="shared" si="1"/>
        <v>9.558432736</v>
      </c>
      <c r="V1" s="101">
        <f t="shared" si="1"/>
        <v>7.682946569</v>
      </c>
      <c r="W1" s="101">
        <f t="shared" si="1"/>
        <v>6.853108697</v>
      </c>
      <c r="X1" s="101">
        <f t="shared" si="1"/>
        <v>7.2323767</v>
      </c>
    </row>
    <row r="2">
      <c r="A2" s="1"/>
      <c r="B2" s="4" t="s">
        <v>132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>
        <v>10.0</v>
      </c>
      <c r="T3" s="11">
        <v>82.0</v>
      </c>
      <c r="U3" s="11">
        <v>81.0</v>
      </c>
      <c r="V3" s="11">
        <v>78.0</v>
      </c>
      <c r="W3" s="11">
        <v>23.4</v>
      </c>
      <c r="X3" s="11">
        <v>77.3</v>
      </c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>
        <v>-2.0</v>
      </c>
      <c r="T4" s="11">
        <v>80.0</v>
      </c>
      <c r="U4" s="11">
        <v>75.0</v>
      </c>
      <c r="V4" s="11">
        <v>86.0</v>
      </c>
      <c r="W4" s="11">
        <v>25.5</v>
      </c>
      <c r="X4" s="11">
        <v>70.9</v>
      </c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87.0</v>
      </c>
      <c r="Q5" s="23"/>
      <c r="S5" s="11">
        <v>13.0</v>
      </c>
      <c r="T5" s="11">
        <v>80.0</v>
      </c>
      <c r="U5" s="11">
        <v>79.0</v>
      </c>
      <c r="V5" s="11">
        <v>82.0</v>
      </c>
      <c r="W5" s="11">
        <v>22.1</v>
      </c>
      <c r="X5" s="11">
        <v>72.8</v>
      </c>
    </row>
    <row r="6">
      <c r="A6" s="1"/>
      <c r="B6" s="24" t="s">
        <v>25</v>
      </c>
      <c r="C6" s="88">
        <f>max(F27:F71)</f>
        <v>97</v>
      </c>
      <c r="D6" s="25">
        <f>average(F27:F71)</f>
        <v>67.3030303</v>
      </c>
      <c r="E6" s="26">
        <f>countifs(F27:F71,"&gt;=90")/45</f>
        <v>0.08888888889</v>
      </c>
      <c r="F6" s="89">
        <f>countifs(F27:F71,"&gt;=95")/45</f>
        <v>0.04444444444</v>
      </c>
      <c r="G6" s="26">
        <f>COUNTIF(G27:G71,"=y")/45</f>
        <v>0.1777777778</v>
      </c>
      <c r="H6" s="25">
        <f t="shared" ref="H6:M6" si="2">average(S:S)</f>
        <v>12.15705553</v>
      </c>
      <c r="I6" s="25">
        <f t="shared" si="2"/>
        <v>82.89538027</v>
      </c>
      <c r="J6" s="25">
        <f t="shared" si="2"/>
        <v>78.31239007</v>
      </c>
      <c r="K6" s="25">
        <f t="shared" si="2"/>
        <v>73.64007964</v>
      </c>
      <c r="L6" s="25">
        <f t="shared" si="2"/>
        <v>17.00684078</v>
      </c>
      <c r="M6" s="27">
        <f t="shared" si="2"/>
        <v>70.43601018</v>
      </c>
      <c r="O6" s="28" t="s">
        <v>26</v>
      </c>
      <c r="P6" s="22"/>
      <c r="Q6" s="23"/>
      <c r="S6" s="11">
        <v>11.0</v>
      </c>
      <c r="T6" s="11">
        <v>89.0</v>
      </c>
      <c r="U6" s="11">
        <v>81.0</v>
      </c>
      <c r="V6" s="11">
        <v>75.0</v>
      </c>
      <c r="W6" s="11">
        <v>17.7</v>
      </c>
      <c r="X6" s="11">
        <v>76.1</v>
      </c>
    </row>
    <row r="7">
      <c r="A7" s="1"/>
      <c r="B7" s="24" t="s">
        <v>27</v>
      </c>
      <c r="C7" s="88">
        <f>maxifs(F27:F71,E27:E71,"=FB")</f>
        <v>97</v>
      </c>
      <c r="D7" s="25">
        <f>averageifs(F27:F71,E27:E71,"=FB")</f>
        <v>67.09090909</v>
      </c>
      <c r="E7" s="26">
        <f>countifs(F27:F71,"&gt;=90",E27:E71,"=FB")/COUNTIFS(E27:E71,"=FB")</f>
        <v>0.07692307692</v>
      </c>
      <c r="F7" s="26">
        <f>countifs(F27:F71,"&gt;=95",E27:E71,"=FB")/COUNTIFS(E27:E71,"=FB")</f>
        <v>0.07692307692</v>
      </c>
      <c r="G7" s="26">
        <f>COUNTIFS(G27:G71,"=Y",E27:E71,"=FB")/COUNTIFS(E27:E71,"=FB")</f>
        <v>0.2692307692</v>
      </c>
      <c r="H7" s="30" t="s">
        <v>133</v>
      </c>
      <c r="I7" s="31"/>
      <c r="J7" s="31"/>
      <c r="K7" s="31"/>
      <c r="L7" s="31"/>
      <c r="M7" s="32"/>
      <c r="O7" s="33" t="s">
        <v>28</v>
      </c>
      <c r="P7" s="34"/>
      <c r="Q7" s="35"/>
      <c r="S7" s="11">
        <v>14.0</v>
      </c>
      <c r="T7" s="11">
        <v>99.0</v>
      </c>
      <c r="U7" s="11">
        <v>83.0</v>
      </c>
      <c r="V7" s="11">
        <v>65.0</v>
      </c>
      <c r="W7" s="11">
        <v>2.9</v>
      </c>
      <c r="X7" s="11">
        <v>82.0</v>
      </c>
    </row>
    <row r="8">
      <c r="A8" s="1"/>
      <c r="B8" s="24" t="s">
        <v>29</v>
      </c>
      <c r="C8" s="90">
        <f>maxifs(F27:F71,E27:E71,"=SL")</f>
        <v>92</v>
      </c>
      <c r="D8" s="92">
        <f>averageifs(F27:F71,E27:E71,"=SL")</f>
        <v>67.72727273</v>
      </c>
      <c r="E8" s="89">
        <f>countifs(F27:F71,"&gt;=90",E27:E71,"=SL")/COUNTIFS(E27:E71,"=SL")</f>
        <v>0.1052631579</v>
      </c>
      <c r="F8" s="89">
        <f>countifs(F27:F71,"&gt;=95",E27:E71,"=SL")/COUNTIFS(E27:E71,"=SL")</f>
        <v>0</v>
      </c>
      <c r="G8" s="89">
        <f>COUNTIFS(G27:G71,"=Y",E27:E71,"=SL")/COUNTIFS(E27:E71,"=SL")</f>
        <v>0.05263157895</v>
      </c>
      <c r="H8" s="36"/>
      <c r="M8" s="37"/>
      <c r="S8" s="11">
        <v>11.0</v>
      </c>
      <c r="T8" s="11">
        <v>95.0</v>
      </c>
      <c r="U8" s="11">
        <v>79.0</v>
      </c>
      <c r="V8" s="11">
        <v>67.0</v>
      </c>
      <c r="W8" s="11">
        <v>4.6</v>
      </c>
      <c r="X8" s="11">
        <v>78.9</v>
      </c>
    </row>
    <row r="9">
      <c r="A9" s="1"/>
      <c r="B9" s="24" t="s">
        <v>30</v>
      </c>
      <c r="C9" s="90">
        <f>max(F57:F71)</f>
        <v>87</v>
      </c>
      <c r="D9" s="92">
        <f>AVERAGE(F57:F71)</f>
        <v>76.25</v>
      </c>
      <c r="E9" s="89">
        <f>countifs(F57:F71,"&gt;=90")/COUNTIFS(F57:F71,"&gt;0")</f>
        <v>0</v>
      </c>
      <c r="F9" s="89">
        <f>countifs(F57:F71,"&gt;=95")/COUNTIFS(F57:F71,"&gt;0")</f>
        <v>0</v>
      </c>
      <c r="G9" s="89">
        <f>countifs(G57:G71,"=Y")/15</f>
        <v>0.2666666667</v>
      </c>
      <c r="H9" s="36"/>
      <c r="M9" s="37"/>
      <c r="S9" s="11">
        <v>14.0</v>
      </c>
      <c r="T9" s="11">
        <v>102.0</v>
      </c>
      <c r="U9" s="11">
        <v>83.0</v>
      </c>
      <c r="V9" s="11">
        <v>64.0</v>
      </c>
      <c r="W9" s="11">
        <v>15.2</v>
      </c>
      <c r="X9" s="11">
        <v>79.4</v>
      </c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>
        <v>14.0</v>
      </c>
      <c r="T10" s="11">
        <v>100.0</v>
      </c>
      <c r="U10" s="11">
        <v>81.0</v>
      </c>
      <c r="V10" s="11">
        <v>64.0</v>
      </c>
      <c r="W10" s="11">
        <v>5.6</v>
      </c>
      <c r="X10" s="11">
        <v>77.0</v>
      </c>
    </row>
    <row r="11">
      <c r="A11" s="1"/>
      <c r="B11" s="1"/>
      <c r="S11" s="11">
        <v>15.0</v>
      </c>
      <c r="T11" s="11">
        <v>97.0</v>
      </c>
      <c r="U11" s="11">
        <v>80.0</v>
      </c>
      <c r="V11" s="11">
        <v>62.0</v>
      </c>
      <c r="W11" s="11">
        <v>5.4</v>
      </c>
      <c r="X11" s="11">
        <v>77.9</v>
      </c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>
        <v>10.0</v>
      </c>
      <c r="T12" s="11">
        <v>81.0</v>
      </c>
      <c r="U12" s="11">
        <v>75.0</v>
      </c>
      <c r="V12" s="11">
        <v>74.0</v>
      </c>
      <c r="W12" s="11">
        <v>17.4</v>
      </c>
      <c r="X12" s="11">
        <v>73.7</v>
      </c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>
        <v>19.0</v>
      </c>
      <c r="T13" s="11">
        <v>81.0</v>
      </c>
      <c r="U13" s="11">
        <v>40.0</v>
      </c>
      <c r="V13" s="11">
        <v>69.0</v>
      </c>
      <c r="W13" s="11">
        <v>15.0</v>
      </c>
      <c r="X13" s="11">
        <v>60.3</v>
      </c>
    </row>
    <row r="14">
      <c r="A14" s="1"/>
      <c r="B14" s="54" t="s">
        <v>25</v>
      </c>
      <c r="C14" s="93">
        <v>88.0</v>
      </c>
      <c r="D14" s="55">
        <v>60.0</v>
      </c>
      <c r="E14" s="94">
        <v>0.0</v>
      </c>
      <c r="F14" s="95">
        <v>0.0</v>
      </c>
      <c r="G14" s="94">
        <v>0.04</v>
      </c>
      <c r="H14" s="55">
        <v>8.0</v>
      </c>
      <c r="I14" s="55">
        <v>93.0</v>
      </c>
      <c r="J14" s="55">
        <v>82.0</v>
      </c>
      <c r="K14" s="55">
        <v>65.0</v>
      </c>
      <c r="L14" s="55">
        <v>15.0</v>
      </c>
      <c r="M14" s="56">
        <v>68.0</v>
      </c>
      <c r="S14" s="11">
        <v>17.0</v>
      </c>
      <c r="T14" s="11">
        <v>93.0</v>
      </c>
      <c r="U14" s="11">
        <v>84.0</v>
      </c>
      <c r="V14" s="11">
        <v>68.0</v>
      </c>
      <c r="W14" s="11">
        <v>24.5</v>
      </c>
      <c r="X14" s="11">
        <v>77.2</v>
      </c>
    </row>
    <row r="15">
      <c r="A15" s="1"/>
      <c r="B15" s="54" t="s">
        <v>27</v>
      </c>
      <c r="C15" s="93">
        <v>88.0</v>
      </c>
      <c r="D15" s="55">
        <v>67.0</v>
      </c>
      <c r="E15" s="94">
        <v>0.0</v>
      </c>
      <c r="F15" s="94">
        <v>0.0</v>
      </c>
      <c r="G15" s="94">
        <v>0.1</v>
      </c>
      <c r="H15" s="57" t="s">
        <v>134</v>
      </c>
      <c r="I15" s="31"/>
      <c r="J15" s="31"/>
      <c r="K15" s="31"/>
      <c r="L15" s="31"/>
      <c r="M15" s="32"/>
      <c r="S15" s="11">
        <v>16.0</v>
      </c>
      <c r="T15" s="11">
        <v>82.0</v>
      </c>
      <c r="U15" s="11">
        <v>79.0</v>
      </c>
      <c r="V15" s="11">
        <v>72.0</v>
      </c>
      <c r="W15" s="11">
        <v>20.9</v>
      </c>
      <c r="X15" s="11">
        <v>77.9</v>
      </c>
    </row>
    <row r="16">
      <c r="A16" s="1"/>
      <c r="B16" s="54" t="s">
        <v>29</v>
      </c>
      <c r="C16" s="96">
        <v>80.0</v>
      </c>
      <c r="D16" s="97">
        <v>55.0</v>
      </c>
      <c r="E16" s="95">
        <v>0.0</v>
      </c>
      <c r="F16" s="95">
        <v>0.0</v>
      </c>
      <c r="G16" s="95">
        <v>0.0</v>
      </c>
      <c r="H16" s="36"/>
      <c r="M16" s="37"/>
      <c r="S16" s="11">
        <v>18.0</v>
      </c>
      <c r="T16" s="11">
        <v>82.0</v>
      </c>
      <c r="U16" s="11">
        <v>79.0</v>
      </c>
      <c r="V16" s="11">
        <v>82.0</v>
      </c>
      <c r="W16" s="11">
        <v>9.3</v>
      </c>
      <c r="X16" s="11">
        <v>67.8</v>
      </c>
    </row>
    <row r="17">
      <c r="A17" s="1"/>
      <c r="B17" s="54" t="s">
        <v>30</v>
      </c>
      <c r="C17" s="96">
        <v>80.0</v>
      </c>
      <c r="D17" s="97">
        <v>61.0</v>
      </c>
      <c r="E17" s="95">
        <v>0.0</v>
      </c>
      <c r="F17" s="95">
        <v>0.0</v>
      </c>
      <c r="G17" s="95">
        <v>0.0</v>
      </c>
      <c r="H17" s="36"/>
      <c r="M17" s="37"/>
      <c r="S17" s="11">
        <v>11.0</v>
      </c>
      <c r="T17" s="11">
        <v>75.0</v>
      </c>
      <c r="U17" s="11">
        <v>88.0</v>
      </c>
      <c r="V17" s="11">
        <v>84.0</v>
      </c>
      <c r="W17" s="11">
        <v>20.5</v>
      </c>
      <c r="X17" s="11">
        <v>60.7</v>
      </c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>
        <v>16.0</v>
      </c>
      <c r="T18" s="11">
        <v>81.0</v>
      </c>
      <c r="U18" s="11">
        <v>83.0</v>
      </c>
      <c r="V18" s="11">
        <v>80.0</v>
      </c>
      <c r="W18" s="11">
        <v>21.9</v>
      </c>
      <c r="X18" s="11">
        <v>70.7</v>
      </c>
    </row>
    <row r="19">
      <c r="A19" s="1"/>
      <c r="B19" s="100">
        <v>2.0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>
        <v>23.0</v>
      </c>
      <c r="T19" s="11">
        <v>75.0</v>
      </c>
      <c r="U19" s="11">
        <v>74.0</v>
      </c>
      <c r="V19" s="11">
        <v>77.0</v>
      </c>
      <c r="W19" s="11">
        <v>14.2</v>
      </c>
      <c r="X19" s="11">
        <v>69.5</v>
      </c>
    </row>
    <row r="20">
      <c r="A20" s="1"/>
      <c r="B20" s="62" t="s">
        <v>33</v>
      </c>
      <c r="C20" s="64">
        <f>C6-C14</f>
        <v>9</v>
      </c>
      <c r="D20" s="64"/>
      <c r="E20" s="64" t="s">
        <v>2</v>
      </c>
      <c r="F20" s="98">
        <f>H6-H14</f>
        <v>4.157055526</v>
      </c>
      <c r="G20" s="1"/>
      <c r="H20" s="1"/>
      <c r="I20" s="1"/>
      <c r="J20" s="1"/>
      <c r="K20" s="1"/>
      <c r="L20" s="1"/>
      <c r="M20" s="1"/>
      <c r="S20" s="11">
        <v>10.0</v>
      </c>
      <c r="T20" s="11">
        <v>73.0</v>
      </c>
      <c r="U20" s="11">
        <v>80.0</v>
      </c>
      <c r="V20" s="11">
        <v>84.0</v>
      </c>
      <c r="W20" s="11">
        <v>19.3</v>
      </c>
      <c r="X20" s="11">
        <v>63.8</v>
      </c>
    </row>
    <row r="21">
      <c r="A21" s="1"/>
      <c r="B21" s="66" t="s">
        <v>34</v>
      </c>
      <c r="C21" s="67">
        <f>D6-D14</f>
        <v>7.303030303</v>
      </c>
      <c r="D21" s="68"/>
      <c r="E21" s="68" t="s">
        <v>22</v>
      </c>
      <c r="F21" s="99">
        <f>K6-K14</f>
        <v>8.640079637</v>
      </c>
      <c r="G21" s="1"/>
      <c r="H21" s="1"/>
      <c r="I21" s="1"/>
      <c r="J21" s="1"/>
      <c r="K21" s="1"/>
      <c r="L21" s="1"/>
      <c r="M21" s="1"/>
      <c r="S21" s="11">
        <v>17.0</v>
      </c>
      <c r="T21" s="11">
        <v>72.0</v>
      </c>
      <c r="U21" s="11">
        <v>73.0</v>
      </c>
      <c r="V21" s="11">
        <v>82.0</v>
      </c>
      <c r="W21" s="11">
        <v>9.5</v>
      </c>
      <c r="X21" s="11">
        <v>65.8</v>
      </c>
    </row>
    <row r="22">
      <c r="A22" s="1"/>
      <c r="B22" s="66" t="s">
        <v>35</v>
      </c>
      <c r="C22" s="70">
        <f>E6-E14</f>
        <v>0.08888888889</v>
      </c>
      <c r="D22" s="68"/>
      <c r="E22" s="68" t="s">
        <v>6</v>
      </c>
      <c r="F22" s="99">
        <f>L6-L14</f>
        <v>2.006840776</v>
      </c>
      <c r="G22" s="1"/>
      <c r="H22" s="1"/>
      <c r="I22" s="1"/>
      <c r="J22" s="1"/>
      <c r="K22" s="1"/>
      <c r="L22" s="1"/>
      <c r="M22" s="1"/>
      <c r="S22" s="11">
        <v>14.0</v>
      </c>
      <c r="T22" s="11">
        <v>78.0</v>
      </c>
      <c r="U22" s="11">
        <v>84.0</v>
      </c>
      <c r="V22" s="11">
        <v>80.0</v>
      </c>
      <c r="W22" s="11">
        <v>15.1</v>
      </c>
      <c r="X22" s="11">
        <v>66.9</v>
      </c>
    </row>
    <row r="23">
      <c r="A23" s="1"/>
      <c r="B23" s="66" t="s">
        <v>36</v>
      </c>
      <c r="C23" s="71">
        <f>F6-F14</f>
        <v>0.04444444444</v>
      </c>
      <c r="D23" s="68"/>
      <c r="E23" s="68" t="s">
        <v>23</v>
      </c>
      <c r="F23" s="99">
        <f>M6-M14</f>
        <v>2.436010181</v>
      </c>
      <c r="G23" s="1"/>
      <c r="H23" s="1"/>
      <c r="I23" s="1"/>
      <c r="J23" s="1"/>
      <c r="K23" s="1"/>
      <c r="L23" s="1"/>
      <c r="M23" s="1"/>
      <c r="S23" s="11">
        <v>9.0</v>
      </c>
      <c r="T23" s="11">
        <v>77.0</v>
      </c>
      <c r="U23" s="11">
        <v>90.0</v>
      </c>
      <c r="V23" s="11">
        <v>83.0</v>
      </c>
      <c r="W23" s="11">
        <v>17.4</v>
      </c>
      <c r="X23" s="11">
        <v>55.3</v>
      </c>
    </row>
    <row r="24">
      <c r="A24" s="1"/>
      <c r="B24" s="72" t="s">
        <v>37</v>
      </c>
      <c r="C24" s="73">
        <f>G6-G14</f>
        <v>0.1377777778</v>
      </c>
      <c r="D24" s="74"/>
      <c r="E24" s="74"/>
      <c r="F24" s="75"/>
      <c r="S24" s="11">
        <v>16.0</v>
      </c>
      <c r="T24" s="11">
        <v>91.0</v>
      </c>
      <c r="U24" s="11">
        <v>78.0</v>
      </c>
      <c r="V24" s="11">
        <v>69.0</v>
      </c>
      <c r="W24" s="11">
        <v>23.7</v>
      </c>
      <c r="X24" s="11">
        <v>74.9</v>
      </c>
    </row>
    <row r="25">
      <c r="A25" s="76"/>
      <c r="B25" s="1" t="s">
        <v>38</v>
      </c>
      <c r="S25" s="11">
        <v>11.0</v>
      </c>
      <c r="T25" s="11">
        <v>81.0</v>
      </c>
      <c r="U25" s="11">
        <v>88.0</v>
      </c>
      <c r="V25" s="11">
        <v>81.0</v>
      </c>
      <c r="W25" s="11">
        <v>13.1</v>
      </c>
      <c r="X25" s="11">
        <v>63.1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  <c r="S26" s="11">
        <v>10.0</v>
      </c>
      <c r="T26" s="11">
        <v>87.0</v>
      </c>
      <c r="U26" s="11">
        <v>89.0</v>
      </c>
      <c r="V26" s="11">
        <v>78.0</v>
      </c>
      <c r="W26" s="11">
        <v>18.7</v>
      </c>
      <c r="X26" s="11">
        <v>73.1</v>
      </c>
    </row>
    <row r="27">
      <c r="A27" s="77"/>
      <c r="B27" s="78">
        <v>43754.0</v>
      </c>
      <c r="C27" s="78" t="str">
        <f t="shared" ref="C27:C71" si="3">$B$2</f>
        <v>Diaz</v>
      </c>
      <c r="D27" s="79"/>
      <c r="E27" s="76" t="s">
        <v>27</v>
      </c>
      <c r="F27" s="80">
        <v>96.0</v>
      </c>
      <c r="G27" s="80" t="s">
        <v>48</v>
      </c>
      <c r="H27" s="81"/>
      <c r="I27" s="81"/>
      <c r="J27" s="81"/>
      <c r="K27" s="82"/>
      <c r="L27" s="81"/>
      <c r="M27" s="81"/>
      <c r="S27" s="11">
        <v>13.0</v>
      </c>
      <c r="T27" s="11">
        <v>88.0</v>
      </c>
      <c r="U27" s="11">
        <v>84.0</v>
      </c>
      <c r="V27" s="11">
        <v>72.0</v>
      </c>
      <c r="W27" s="11">
        <v>19.1</v>
      </c>
      <c r="X27" s="11">
        <v>72.6</v>
      </c>
    </row>
    <row r="28">
      <c r="A28" s="77"/>
      <c r="B28" s="78">
        <v>43754.0</v>
      </c>
      <c r="C28" s="78" t="str">
        <f t="shared" si="3"/>
        <v>Diaz</v>
      </c>
      <c r="D28" s="79"/>
      <c r="E28" s="76" t="s">
        <v>27</v>
      </c>
      <c r="F28" s="80">
        <v>65.0</v>
      </c>
      <c r="G28" s="80" t="s">
        <v>46</v>
      </c>
      <c r="H28" s="81"/>
      <c r="I28" s="81"/>
      <c r="J28" s="81"/>
      <c r="K28" s="82"/>
      <c r="L28" s="81"/>
      <c r="M28" s="81"/>
      <c r="S28" s="11">
        <v>11.0</v>
      </c>
      <c r="T28" s="11">
        <v>85.0</v>
      </c>
      <c r="U28" s="11">
        <v>86.0</v>
      </c>
      <c r="V28" s="11">
        <v>80.0</v>
      </c>
      <c r="W28" s="11">
        <v>23.9</v>
      </c>
      <c r="X28" s="11">
        <v>71.2</v>
      </c>
    </row>
    <row r="29">
      <c r="A29" s="77"/>
      <c r="B29" s="78">
        <v>43754.0</v>
      </c>
      <c r="C29" s="78" t="str">
        <f t="shared" si="3"/>
        <v>Diaz</v>
      </c>
      <c r="D29" s="79"/>
      <c r="E29" s="76" t="s">
        <v>27</v>
      </c>
      <c r="F29" s="80">
        <v>50.0</v>
      </c>
      <c r="G29" s="80" t="s">
        <v>46</v>
      </c>
      <c r="H29" s="81"/>
      <c r="I29" s="81"/>
      <c r="J29" s="81"/>
      <c r="K29" s="82"/>
      <c r="L29" s="81"/>
      <c r="M29" s="81"/>
      <c r="S29" s="11">
        <v>8.0</v>
      </c>
      <c r="T29" s="11">
        <v>84.0</v>
      </c>
      <c r="U29" s="11">
        <v>85.0</v>
      </c>
      <c r="V29" s="11">
        <v>80.0</v>
      </c>
      <c r="W29" s="11">
        <v>15.1</v>
      </c>
      <c r="X29" s="11">
        <v>72.6</v>
      </c>
    </row>
    <row r="30">
      <c r="A30" s="77"/>
      <c r="B30" s="78">
        <v>43754.0</v>
      </c>
      <c r="C30" s="78" t="str">
        <f t="shared" si="3"/>
        <v>Diaz</v>
      </c>
      <c r="D30" s="79"/>
      <c r="E30" s="76" t="s">
        <v>27</v>
      </c>
      <c r="F30" s="80">
        <v>50.0</v>
      </c>
      <c r="G30" s="80" t="s">
        <v>46</v>
      </c>
      <c r="H30" s="81"/>
      <c r="I30" s="81"/>
      <c r="J30" s="81"/>
      <c r="K30" s="82"/>
      <c r="L30" s="81"/>
      <c r="M30" s="81"/>
      <c r="N30" s="81"/>
      <c r="O30" s="76"/>
      <c r="S30" s="11">
        <v>12.0</v>
      </c>
      <c r="T30" s="11">
        <v>95.0</v>
      </c>
      <c r="U30" s="11">
        <v>85.0</v>
      </c>
      <c r="V30" s="11">
        <v>73.0</v>
      </c>
      <c r="W30" s="11">
        <v>21.5</v>
      </c>
      <c r="X30" s="11">
        <v>75.5</v>
      </c>
    </row>
    <row r="31">
      <c r="A31" s="77"/>
      <c r="B31" s="78">
        <v>43754.0</v>
      </c>
      <c r="C31" s="78" t="str">
        <f t="shared" si="3"/>
        <v>Diaz</v>
      </c>
      <c r="D31" s="79"/>
      <c r="E31" s="76" t="s">
        <v>27</v>
      </c>
      <c r="F31" s="80">
        <v>50.0</v>
      </c>
      <c r="G31" s="80" t="s">
        <v>46</v>
      </c>
      <c r="H31" s="81"/>
      <c r="I31" s="81"/>
      <c r="J31" s="81"/>
      <c r="K31" s="82"/>
      <c r="L31" s="81"/>
      <c r="M31" s="81"/>
      <c r="N31" s="81"/>
      <c r="O31" s="76"/>
      <c r="S31" s="11">
        <v>14.0</v>
      </c>
      <c r="T31" s="11">
        <v>84.0</v>
      </c>
      <c r="U31" s="11">
        <v>80.0</v>
      </c>
      <c r="V31" s="11">
        <v>75.0</v>
      </c>
      <c r="W31" s="11">
        <v>20.1</v>
      </c>
      <c r="X31" s="11">
        <v>73.8</v>
      </c>
    </row>
    <row r="32">
      <c r="A32" s="77"/>
      <c r="B32" s="78">
        <v>43754.0</v>
      </c>
      <c r="C32" s="78" t="str">
        <f t="shared" si="3"/>
        <v>Diaz</v>
      </c>
      <c r="D32" s="79"/>
      <c r="E32" s="76" t="s">
        <v>27</v>
      </c>
      <c r="F32" s="80">
        <v>50.0</v>
      </c>
      <c r="G32" s="80" t="s">
        <v>46</v>
      </c>
      <c r="H32" s="81"/>
      <c r="I32" s="81"/>
      <c r="J32" s="81"/>
      <c r="K32" s="82"/>
      <c r="L32" s="81"/>
      <c r="M32" s="81"/>
      <c r="N32" s="81"/>
      <c r="O32" s="76"/>
      <c r="S32" s="11">
        <v>17.0</v>
      </c>
      <c r="T32" s="11">
        <v>94.0</v>
      </c>
      <c r="U32" s="11">
        <v>78.0</v>
      </c>
      <c r="V32" s="11">
        <v>66.0</v>
      </c>
      <c r="W32" s="11">
        <v>21.9</v>
      </c>
      <c r="X32" s="11">
        <v>75.1</v>
      </c>
    </row>
    <row r="33">
      <c r="A33" s="77"/>
      <c r="B33" s="78">
        <v>43754.0</v>
      </c>
      <c r="C33" s="78" t="str">
        <f t="shared" si="3"/>
        <v>Diaz</v>
      </c>
      <c r="D33" s="79"/>
      <c r="E33" s="76" t="s">
        <v>27</v>
      </c>
      <c r="F33" s="80">
        <v>50.0</v>
      </c>
      <c r="G33" s="80" t="s">
        <v>46</v>
      </c>
      <c r="H33" s="81"/>
      <c r="I33" s="81"/>
      <c r="J33" s="81"/>
      <c r="K33" s="82"/>
      <c r="L33" s="81"/>
      <c r="M33" s="81"/>
      <c r="N33" s="81"/>
      <c r="O33" s="76"/>
      <c r="S33" s="11">
        <v>9.0</v>
      </c>
      <c r="T33" s="11">
        <v>91.0</v>
      </c>
      <c r="U33" s="11">
        <v>87.0</v>
      </c>
      <c r="V33" s="11">
        <v>75.0</v>
      </c>
      <c r="W33" s="11">
        <v>17.1</v>
      </c>
      <c r="X33" s="11">
        <v>74.5</v>
      </c>
    </row>
    <row r="34">
      <c r="A34" s="77"/>
      <c r="B34" s="78">
        <v>43754.0</v>
      </c>
      <c r="C34" s="78" t="str">
        <f t="shared" si="3"/>
        <v>Diaz</v>
      </c>
      <c r="D34" s="79"/>
      <c r="E34" s="76" t="s">
        <v>27</v>
      </c>
      <c r="F34" s="80">
        <v>50.0</v>
      </c>
      <c r="G34" s="80" t="s">
        <v>46</v>
      </c>
      <c r="H34" s="81"/>
      <c r="I34" s="81"/>
      <c r="J34" s="81"/>
      <c r="K34" s="82"/>
      <c r="L34" s="81"/>
      <c r="M34" s="81"/>
      <c r="N34" s="81"/>
      <c r="O34" s="76"/>
      <c r="S34" s="11">
        <v>9.0</v>
      </c>
      <c r="T34" s="11">
        <v>81.0</v>
      </c>
      <c r="U34" s="11">
        <v>76.0</v>
      </c>
      <c r="V34" s="11">
        <v>81.0</v>
      </c>
      <c r="W34" s="11">
        <v>21.0</v>
      </c>
      <c r="X34" s="11">
        <v>74.7</v>
      </c>
    </row>
    <row r="35">
      <c r="A35" s="77"/>
      <c r="B35" s="78">
        <v>43754.0</v>
      </c>
      <c r="C35" s="78" t="str">
        <f t="shared" si="3"/>
        <v>Diaz</v>
      </c>
      <c r="D35" s="79"/>
      <c r="E35" s="76" t="s">
        <v>27</v>
      </c>
      <c r="F35" s="104">
        <v>97.0</v>
      </c>
      <c r="G35" s="80" t="s">
        <v>48</v>
      </c>
      <c r="H35" s="81"/>
      <c r="I35" s="81"/>
      <c r="J35" s="81"/>
      <c r="K35" s="82"/>
      <c r="L35" s="81"/>
      <c r="M35" s="81"/>
      <c r="N35" s="81"/>
      <c r="O35" s="76"/>
      <c r="S35" s="11">
        <v>7.0</v>
      </c>
      <c r="T35" s="11">
        <v>85.0</v>
      </c>
      <c r="U35" s="11">
        <v>79.0</v>
      </c>
      <c r="V35" s="11">
        <v>78.0</v>
      </c>
      <c r="W35" s="11">
        <v>24.5</v>
      </c>
      <c r="X35" s="11">
        <v>74.6</v>
      </c>
    </row>
    <row r="36">
      <c r="A36" s="77"/>
      <c r="B36" s="78">
        <v>43754.0</v>
      </c>
      <c r="C36" s="78" t="str">
        <f t="shared" si="3"/>
        <v>Diaz</v>
      </c>
      <c r="D36" s="79"/>
      <c r="E36" s="76" t="s">
        <v>27</v>
      </c>
      <c r="F36" s="80">
        <v>50.0</v>
      </c>
      <c r="G36" s="80" t="s">
        <v>46</v>
      </c>
      <c r="H36" s="81"/>
      <c r="I36" s="81"/>
      <c r="J36" s="81"/>
      <c r="K36" s="82"/>
      <c r="L36" s="81"/>
      <c r="M36" s="81"/>
      <c r="N36" s="81"/>
      <c r="O36" s="76"/>
      <c r="S36" s="11">
        <v>3.0</v>
      </c>
      <c r="T36" s="11">
        <v>78.0</v>
      </c>
      <c r="U36" s="11">
        <v>80.0</v>
      </c>
      <c r="V36" s="11">
        <v>87.0</v>
      </c>
      <c r="W36" s="11">
        <v>22.6</v>
      </c>
      <c r="X36" s="11">
        <v>74.2</v>
      </c>
    </row>
    <row r="37">
      <c r="A37" s="77"/>
      <c r="B37" s="78">
        <v>43754.0</v>
      </c>
      <c r="C37" s="78" t="str">
        <f t="shared" si="3"/>
        <v>Diaz</v>
      </c>
      <c r="D37" s="79"/>
      <c r="E37" s="76" t="s">
        <v>27</v>
      </c>
      <c r="F37" s="80">
        <v>50.0</v>
      </c>
      <c r="G37" s="80" t="s">
        <v>46</v>
      </c>
      <c r="H37" s="81"/>
      <c r="I37" s="81"/>
      <c r="J37" s="81"/>
      <c r="K37" s="82"/>
      <c r="L37" s="81"/>
      <c r="M37" s="81"/>
      <c r="N37" s="81"/>
      <c r="O37" s="76"/>
      <c r="S37" s="11">
        <v>12.0</v>
      </c>
      <c r="T37" s="11">
        <v>79.0</v>
      </c>
      <c r="U37" s="11">
        <v>83.0</v>
      </c>
      <c r="V37" s="11">
        <v>73.0</v>
      </c>
      <c r="W37" s="11">
        <v>13.8</v>
      </c>
      <c r="X37" s="11">
        <v>69.4</v>
      </c>
    </row>
    <row r="38">
      <c r="A38" s="77"/>
      <c r="B38" s="78">
        <v>43754.0</v>
      </c>
      <c r="C38" s="78" t="str">
        <f t="shared" si="3"/>
        <v>Diaz</v>
      </c>
      <c r="D38" s="79"/>
      <c r="E38" s="76" t="s">
        <v>27</v>
      </c>
      <c r="F38" s="80">
        <v>82.0</v>
      </c>
      <c r="G38" s="80" t="s">
        <v>48</v>
      </c>
      <c r="H38" s="81"/>
      <c r="I38" s="81"/>
      <c r="J38" s="81"/>
      <c r="K38" s="82"/>
      <c r="L38" s="81"/>
      <c r="M38" s="81"/>
      <c r="N38" s="81"/>
      <c r="O38" s="76"/>
      <c r="S38" s="11">
        <v>13.0</v>
      </c>
      <c r="T38" s="11">
        <v>81.0</v>
      </c>
      <c r="U38" s="11">
        <v>79.0</v>
      </c>
      <c r="V38" s="11">
        <v>71.0</v>
      </c>
      <c r="W38" s="11">
        <v>18.9</v>
      </c>
      <c r="X38" s="11">
        <v>77.7</v>
      </c>
    </row>
    <row r="39">
      <c r="A39" s="77"/>
      <c r="B39" s="78">
        <v>43754.0</v>
      </c>
      <c r="C39" s="78" t="str">
        <f t="shared" si="3"/>
        <v>Diaz</v>
      </c>
      <c r="D39" s="79"/>
      <c r="E39" s="76" t="s">
        <v>27</v>
      </c>
      <c r="F39" s="80">
        <v>89.0</v>
      </c>
      <c r="G39" s="80" t="s">
        <v>47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3"/>
        <v>Diaz</v>
      </c>
      <c r="D40" s="79"/>
      <c r="E40" s="76" t="s">
        <v>27</v>
      </c>
      <c r="F40" s="104">
        <v>68.0</v>
      </c>
      <c r="G40" s="80" t="s">
        <v>46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3"/>
        <v>Diaz</v>
      </c>
      <c r="D41" s="79"/>
      <c r="E41" s="76" t="s">
        <v>27</v>
      </c>
      <c r="F41" s="104">
        <v>53.0</v>
      </c>
      <c r="G41" s="80" t="s">
        <v>50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3"/>
        <v>Diaz</v>
      </c>
      <c r="D42" s="79"/>
      <c r="E42" s="76" t="s">
        <v>29</v>
      </c>
      <c r="F42" s="80">
        <v>50.0</v>
      </c>
      <c r="G42" s="80" t="s">
        <v>45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3"/>
        <v>Diaz</v>
      </c>
      <c r="D43" s="79"/>
      <c r="E43" s="76" t="s">
        <v>29</v>
      </c>
      <c r="F43" s="80">
        <v>50.0</v>
      </c>
      <c r="G43" s="80" t="s">
        <v>46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3"/>
        <v>Diaz</v>
      </c>
      <c r="D44" s="79"/>
      <c r="E44" s="76" t="s">
        <v>29</v>
      </c>
      <c r="F44" s="80">
        <v>50.0</v>
      </c>
      <c r="G44" s="80" t="s">
        <v>46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3"/>
        <v>Diaz</v>
      </c>
      <c r="D45" s="79"/>
      <c r="E45" s="76" t="s">
        <v>29</v>
      </c>
      <c r="F45" s="104">
        <v>59.0</v>
      </c>
      <c r="G45" s="80" t="s">
        <v>50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3"/>
        <v>Diaz</v>
      </c>
      <c r="D46" s="79"/>
      <c r="E46" s="76" t="s">
        <v>29</v>
      </c>
      <c r="F46" s="104"/>
      <c r="G46" s="80" t="s">
        <v>45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3"/>
        <v>Diaz</v>
      </c>
      <c r="D47" s="79"/>
      <c r="E47" s="76" t="s">
        <v>29</v>
      </c>
      <c r="F47" s="104"/>
      <c r="G47" s="80" t="s">
        <v>46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3"/>
        <v>Diaz</v>
      </c>
      <c r="D48" s="79"/>
      <c r="E48" s="76" t="s">
        <v>29</v>
      </c>
      <c r="F48" s="80">
        <v>69.0</v>
      </c>
      <c r="G48" s="80" t="s">
        <v>47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3"/>
        <v>Diaz</v>
      </c>
      <c r="D49" s="79"/>
      <c r="E49" s="76" t="s">
        <v>29</v>
      </c>
      <c r="F49" s="80">
        <v>88.0</v>
      </c>
      <c r="G49" s="80" t="s">
        <v>47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3"/>
        <v>Diaz</v>
      </c>
      <c r="D50" s="79"/>
      <c r="E50" s="76" t="s">
        <v>29</v>
      </c>
      <c r="F50" s="80">
        <v>52.0</v>
      </c>
      <c r="G50" s="80" t="s">
        <v>50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3"/>
        <v>Diaz</v>
      </c>
      <c r="D51" s="79"/>
      <c r="E51" s="76" t="s">
        <v>29</v>
      </c>
      <c r="F51" s="80">
        <v>61.0</v>
      </c>
      <c r="G51" s="80" t="s">
        <v>46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3"/>
        <v>Diaz</v>
      </c>
      <c r="D52" s="79"/>
      <c r="E52" s="76" t="s">
        <v>29</v>
      </c>
      <c r="F52" s="80">
        <v>92.0</v>
      </c>
      <c r="G52" s="80" t="s">
        <v>47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3"/>
        <v>Diaz</v>
      </c>
      <c r="D53" s="79"/>
      <c r="E53" s="76" t="s">
        <v>29</v>
      </c>
      <c r="F53" s="104"/>
      <c r="G53" s="80" t="s">
        <v>47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3"/>
        <v>Diaz</v>
      </c>
      <c r="D54" s="79"/>
      <c r="E54" s="76" t="s">
        <v>29</v>
      </c>
      <c r="F54" s="80">
        <v>90.0</v>
      </c>
      <c r="G54" s="80" t="s">
        <v>48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3"/>
        <v>Diaz</v>
      </c>
      <c r="D55" s="79"/>
      <c r="E55" s="76" t="s">
        <v>29</v>
      </c>
      <c r="F55" s="104"/>
      <c r="G55" s="80" t="s">
        <v>46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3"/>
        <v>Diaz</v>
      </c>
      <c r="D56" s="79"/>
      <c r="E56" s="76" t="s">
        <v>29</v>
      </c>
      <c r="F56" s="104"/>
      <c r="G56" s="80" t="s">
        <v>46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3"/>
        <v>Diaz</v>
      </c>
      <c r="D57" s="81" t="s">
        <v>51</v>
      </c>
      <c r="E57" s="83" t="s">
        <v>27</v>
      </c>
      <c r="F57" s="80"/>
      <c r="G57" s="80" t="s">
        <v>45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3"/>
        <v>Diaz</v>
      </c>
      <c r="D58" s="81" t="s">
        <v>51</v>
      </c>
      <c r="E58" s="83" t="s">
        <v>27</v>
      </c>
      <c r="F58" s="80">
        <v>80.0</v>
      </c>
      <c r="G58" s="80" t="s">
        <v>47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3"/>
        <v>Diaz</v>
      </c>
      <c r="D59" s="81" t="s">
        <v>51</v>
      </c>
      <c r="E59" s="83" t="s">
        <v>27</v>
      </c>
      <c r="F59" s="80">
        <v>58.0</v>
      </c>
      <c r="G59" s="80" t="s">
        <v>50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3"/>
        <v>Diaz</v>
      </c>
      <c r="D60" s="81" t="s">
        <v>51</v>
      </c>
      <c r="E60" s="83" t="s">
        <v>27</v>
      </c>
      <c r="F60" s="80"/>
      <c r="G60" s="80" t="s">
        <v>50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3"/>
        <v>Diaz</v>
      </c>
      <c r="D61" s="81" t="s">
        <v>51</v>
      </c>
      <c r="E61" s="83" t="s">
        <v>29</v>
      </c>
      <c r="F61" s="104"/>
      <c r="G61" s="80" t="s">
        <v>45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3"/>
        <v>Diaz</v>
      </c>
      <c r="D62" s="81" t="s">
        <v>51</v>
      </c>
      <c r="E62" s="83" t="s">
        <v>29</v>
      </c>
      <c r="F62" s="80">
        <v>84.0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3"/>
        <v>Diaz</v>
      </c>
      <c r="D63" s="81" t="s">
        <v>51</v>
      </c>
      <c r="E63" s="83" t="s">
        <v>27</v>
      </c>
      <c r="F63" s="80"/>
      <c r="G63" s="80" t="s">
        <v>46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3"/>
        <v>Diaz</v>
      </c>
      <c r="D64" s="81" t="s">
        <v>51</v>
      </c>
      <c r="E64" s="83" t="s">
        <v>27</v>
      </c>
      <c r="F64" s="80">
        <v>77.0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Diaz</v>
      </c>
      <c r="D65" s="81" t="s">
        <v>51</v>
      </c>
      <c r="E65" s="83" t="s">
        <v>27</v>
      </c>
      <c r="F65" s="80">
        <v>59.0</v>
      </c>
      <c r="G65" s="80" t="s">
        <v>46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Diaz</v>
      </c>
      <c r="D66" s="81" t="s">
        <v>51</v>
      </c>
      <c r="E66" s="83" t="s">
        <v>27</v>
      </c>
      <c r="F66" s="80">
        <v>82.0</v>
      </c>
      <c r="G66" s="80" t="s">
        <v>48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Diaz</v>
      </c>
      <c r="D67" s="81" t="s">
        <v>51</v>
      </c>
      <c r="E67" s="83" t="s">
        <v>27</v>
      </c>
      <c r="F67" s="80"/>
      <c r="G67" s="80" t="s">
        <v>46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Diaz</v>
      </c>
      <c r="D68" s="81" t="s">
        <v>51</v>
      </c>
      <c r="E68" s="83" t="s">
        <v>27</v>
      </c>
      <c r="F68" s="80">
        <v>87.0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Diaz</v>
      </c>
      <c r="D69" s="81" t="s">
        <v>51</v>
      </c>
      <c r="E69" s="83" t="s">
        <v>29</v>
      </c>
      <c r="F69" s="80"/>
      <c r="G69" s="80" t="s">
        <v>45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Diaz</v>
      </c>
      <c r="D70" s="81" t="s">
        <v>51</v>
      </c>
      <c r="E70" s="83" t="s">
        <v>27</v>
      </c>
      <c r="F70" s="80">
        <v>83.0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Diaz</v>
      </c>
      <c r="D71" s="81" t="s">
        <v>51</v>
      </c>
      <c r="E71" s="83" t="s">
        <v>29</v>
      </c>
      <c r="F71" s="104"/>
      <c r="G71" s="80" t="s">
        <v>45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>
        <f t="shared" ref="S1:X1" si="1">stdev(S3:S25)</f>
        <v>7.578834685</v>
      </c>
      <c r="T1" s="101">
        <f t="shared" si="1"/>
        <v>4.026100615</v>
      </c>
      <c r="U1" s="101">
        <f t="shared" si="1"/>
        <v>3.797232194</v>
      </c>
      <c r="V1" s="101">
        <f t="shared" si="1"/>
        <v>4.916697372</v>
      </c>
      <c r="W1" s="101">
        <f t="shared" si="1"/>
        <v>1.151798731</v>
      </c>
      <c r="X1" s="101">
        <f t="shared" si="1"/>
        <v>3.773430098</v>
      </c>
    </row>
    <row r="2">
      <c r="A2" s="1"/>
      <c r="B2" s="4" t="s">
        <v>135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>
        <v>17.0</v>
      </c>
      <c r="T3" s="11">
        <v>108.0</v>
      </c>
      <c r="U3" s="11">
        <v>88.0</v>
      </c>
      <c r="V3" s="11">
        <v>69.0</v>
      </c>
      <c r="W3" s="11">
        <v>10.7</v>
      </c>
      <c r="X3" s="11">
        <v>81.1</v>
      </c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>
        <v>7.0</v>
      </c>
      <c r="T4" s="11">
        <v>96.0</v>
      </c>
      <c r="U4" s="11">
        <v>84.0</v>
      </c>
      <c r="V4" s="11">
        <v>72.0</v>
      </c>
      <c r="W4" s="11">
        <v>9.3</v>
      </c>
      <c r="X4" s="11">
        <v>69.2</v>
      </c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86.0</v>
      </c>
      <c r="Q5" s="23"/>
      <c r="S5" s="11">
        <v>12.0</v>
      </c>
      <c r="T5" s="11">
        <v>101.0</v>
      </c>
      <c r="U5" s="11">
        <v>87.0</v>
      </c>
      <c r="V5" s="11">
        <v>75.0</v>
      </c>
      <c r="W5" s="11">
        <v>10.6</v>
      </c>
      <c r="X5" s="11">
        <v>70.3</v>
      </c>
    </row>
    <row r="6">
      <c r="A6" s="1"/>
      <c r="B6" s="24" t="s">
        <v>25</v>
      </c>
      <c r="C6" s="88">
        <f>max(F27:F71)</f>
        <v>99</v>
      </c>
      <c r="D6" s="25">
        <f>average(F27:F71)</f>
        <v>74.53333333</v>
      </c>
      <c r="E6" s="26">
        <f>countifs(F27:F71,"&gt;=90")/45</f>
        <v>0.1777777778</v>
      </c>
      <c r="F6" s="89">
        <f>countifs(F27:F71,"&gt;=95")/45</f>
        <v>0.04444444444</v>
      </c>
      <c r="G6" s="26">
        <f>COUNTIF(G27:G71,"=y")/45</f>
        <v>0.5333333333</v>
      </c>
      <c r="H6" s="25">
        <f t="shared" ref="H6:M6" si="2">average(S:S)</f>
        <v>11.46216929</v>
      </c>
      <c r="I6" s="25">
        <f t="shared" si="2"/>
        <v>97.04728282</v>
      </c>
      <c r="J6" s="25">
        <f t="shared" si="2"/>
        <v>82.71558175</v>
      </c>
      <c r="K6" s="25">
        <f t="shared" si="2"/>
        <v>73.5611984</v>
      </c>
      <c r="L6" s="25">
        <f t="shared" si="2"/>
        <v>8.355496855</v>
      </c>
      <c r="M6" s="27">
        <f t="shared" si="2"/>
        <v>67.21208485</v>
      </c>
      <c r="O6" s="28" t="s">
        <v>26</v>
      </c>
      <c r="P6" s="22"/>
      <c r="Q6" s="23"/>
      <c r="S6" s="11">
        <v>16.0</v>
      </c>
      <c r="T6" s="11">
        <v>96.0</v>
      </c>
      <c r="U6" s="11">
        <v>82.0</v>
      </c>
      <c r="V6" s="11">
        <v>73.0</v>
      </c>
      <c r="W6" s="11">
        <v>9.7</v>
      </c>
      <c r="X6" s="11">
        <v>68.5</v>
      </c>
    </row>
    <row r="7">
      <c r="A7" s="1"/>
      <c r="B7" s="24" t="s">
        <v>27</v>
      </c>
      <c r="C7" s="88">
        <f>maxifs(F27:F71,E27:E71,"=FB")</f>
        <v>99</v>
      </c>
      <c r="D7" s="25">
        <f>averageifs(F27:F71,E27:E71,"=FB")</f>
        <v>75.36</v>
      </c>
      <c r="E7" s="26">
        <f>countifs(F27:F71,"&gt;=90",E27:E71,"=FB")/COUNTIFS(E27:E71,"=FB")</f>
        <v>0.2</v>
      </c>
      <c r="F7" s="26">
        <f>countifs(F27:F71,"&gt;=95",E27:E71,"=FB")/COUNTIFS(E27:E71,"=FB")</f>
        <v>0.08</v>
      </c>
      <c r="G7" s="26">
        <f>COUNTIFS(G27:G71,"=Y",E27:E71,"=FB")/COUNTIFS(E27:E71,"=FB")</f>
        <v>0.52</v>
      </c>
      <c r="H7" s="30" t="s">
        <v>136</v>
      </c>
      <c r="I7" s="31"/>
      <c r="J7" s="31"/>
      <c r="K7" s="31"/>
      <c r="L7" s="31"/>
      <c r="M7" s="32"/>
      <c r="O7" s="33" t="s">
        <v>28</v>
      </c>
      <c r="P7" s="34"/>
      <c r="Q7" s="35"/>
      <c r="S7" s="11">
        <v>14.0</v>
      </c>
      <c r="T7" s="11">
        <v>93.0</v>
      </c>
      <c r="U7" s="11">
        <v>83.0</v>
      </c>
      <c r="V7" s="11">
        <v>66.0</v>
      </c>
      <c r="W7" s="11">
        <v>6.4</v>
      </c>
      <c r="X7" s="11">
        <v>66.9</v>
      </c>
    </row>
    <row r="8">
      <c r="A8" s="1"/>
      <c r="B8" s="24" t="s">
        <v>29</v>
      </c>
      <c r="C8" s="90">
        <f>maxifs(F27:F71,E27:E71,"=SL")</f>
        <v>93</v>
      </c>
      <c r="D8" s="92">
        <f>averageifs(F27:F71,E27:E71,"=SL")</f>
        <v>73.5</v>
      </c>
      <c r="E8" s="89">
        <f>countifs(F27:F71,"&gt;=90",E27:E71,"=SL")/COUNTIFS(E27:E71,"=SL")</f>
        <v>0.15</v>
      </c>
      <c r="F8" s="89">
        <f>countifs(F27:F71,"&gt;=95",E27:E71,"=SL")/COUNTIFS(E27:E71,"=SL")</f>
        <v>0</v>
      </c>
      <c r="G8" s="89">
        <f>COUNTIFS(G27:G71,"=Y",E27:E71,"=SL")/COUNTIFS(E27:E71,"=SL")</f>
        <v>0.55</v>
      </c>
      <c r="H8" s="36"/>
      <c r="M8" s="37"/>
      <c r="S8" s="11">
        <v>-1.0</v>
      </c>
      <c r="T8" s="11">
        <v>101.0</v>
      </c>
      <c r="U8" s="11">
        <v>87.0</v>
      </c>
      <c r="V8" s="11">
        <v>76.0</v>
      </c>
      <c r="W8" s="11">
        <v>10.2</v>
      </c>
      <c r="X8" s="11">
        <v>69.2</v>
      </c>
    </row>
    <row r="9">
      <c r="A9" s="1"/>
      <c r="B9" s="24" t="s">
        <v>30</v>
      </c>
      <c r="C9" s="90">
        <f>max(F57:F71)</f>
        <v>89</v>
      </c>
      <c r="D9" s="92">
        <f>AVERAGE(F57:F71)</f>
        <v>77.8</v>
      </c>
      <c r="E9" s="89">
        <f>countifs(F57:F71,"&gt;=90")/COUNTIFS(F57:F71,"&gt;0")</f>
        <v>0</v>
      </c>
      <c r="F9" s="89">
        <f>countifs(F57:F71,"&gt;=95")/COUNTIFS(F57:F71,"&gt;0")</f>
        <v>0</v>
      </c>
      <c r="G9" s="89">
        <f>countifs(G57:G71,"=Y")/15</f>
        <v>0.6666666667</v>
      </c>
      <c r="H9" s="36"/>
      <c r="M9" s="37"/>
      <c r="S9" s="11">
        <v>-10.0</v>
      </c>
      <c r="T9" s="11">
        <v>94.0</v>
      </c>
      <c r="U9" s="11">
        <v>79.0</v>
      </c>
      <c r="V9" s="11">
        <v>84.0</v>
      </c>
      <c r="W9" s="11">
        <v>10.5</v>
      </c>
      <c r="X9" s="11">
        <v>71.5</v>
      </c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>
        <v>10.0</v>
      </c>
      <c r="T10" s="11">
        <v>100.0</v>
      </c>
      <c r="U10" s="11">
        <v>86.0</v>
      </c>
      <c r="V10" s="11">
        <v>75.0</v>
      </c>
      <c r="W10" s="11">
        <v>8.8</v>
      </c>
      <c r="X10" s="11">
        <v>71.5</v>
      </c>
    </row>
    <row r="11">
      <c r="A11" s="1"/>
      <c r="B11" s="1"/>
      <c r="S11" s="11">
        <v>22.0</v>
      </c>
      <c r="T11" s="11">
        <v>101.0</v>
      </c>
      <c r="U11" s="11">
        <v>78.0</v>
      </c>
      <c r="V11" s="11">
        <v>67.0</v>
      </c>
      <c r="W11" s="11">
        <v>8.5</v>
      </c>
      <c r="X11" s="11">
        <v>72.4</v>
      </c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>
        <v>17.0</v>
      </c>
      <c r="T12" s="11">
        <v>92.0</v>
      </c>
      <c r="U12" s="11">
        <v>73.0</v>
      </c>
      <c r="V12" s="11">
        <v>78.0</v>
      </c>
      <c r="W12" s="11">
        <v>7.3</v>
      </c>
      <c r="X12" s="11">
        <v>71.1</v>
      </c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>
        <v>21.0</v>
      </c>
      <c r="T13" s="11">
        <v>102.0</v>
      </c>
      <c r="U13" s="11">
        <v>80.0</v>
      </c>
      <c r="V13" s="11">
        <v>70.0</v>
      </c>
      <c r="W13" s="11">
        <v>9.2</v>
      </c>
      <c r="X13" s="11">
        <v>74.0</v>
      </c>
    </row>
    <row r="14">
      <c r="A14" s="1"/>
      <c r="B14" s="54" t="s">
        <v>25</v>
      </c>
      <c r="C14" s="93">
        <v>92.0</v>
      </c>
      <c r="D14" s="55">
        <v>75.0</v>
      </c>
      <c r="E14" s="94">
        <v>0.2</v>
      </c>
      <c r="F14" s="95">
        <v>0.0</v>
      </c>
      <c r="G14" s="94">
        <v>0.33</v>
      </c>
      <c r="H14" s="55">
        <v>6.0</v>
      </c>
      <c r="I14" s="55">
        <v>101.0</v>
      </c>
      <c r="J14" s="55">
        <v>84.0</v>
      </c>
      <c r="K14" s="55">
        <v>74.0</v>
      </c>
      <c r="L14" s="55">
        <v>8.0</v>
      </c>
      <c r="M14" s="56">
        <v>64.0</v>
      </c>
      <c r="S14" s="11">
        <v>17.0</v>
      </c>
      <c r="T14" s="11">
        <v>100.0</v>
      </c>
      <c r="U14" s="11">
        <v>83.0</v>
      </c>
      <c r="V14" s="11">
        <v>71.0</v>
      </c>
      <c r="W14" s="11">
        <v>9.4</v>
      </c>
      <c r="X14" s="11">
        <v>71.6</v>
      </c>
    </row>
    <row r="15">
      <c r="A15" s="1"/>
      <c r="B15" s="54" t="s">
        <v>27</v>
      </c>
      <c r="C15" s="93">
        <v>91.0</v>
      </c>
      <c r="D15" s="55">
        <v>78.0</v>
      </c>
      <c r="E15" s="94">
        <v>0.13</v>
      </c>
      <c r="F15" s="94">
        <v>0.0</v>
      </c>
      <c r="G15" s="94">
        <v>0.3</v>
      </c>
      <c r="H15" s="57" t="s">
        <v>137</v>
      </c>
      <c r="I15" s="31"/>
      <c r="J15" s="31"/>
      <c r="K15" s="31"/>
      <c r="L15" s="31"/>
      <c r="M15" s="32"/>
      <c r="S15" s="11">
        <v>10.0</v>
      </c>
      <c r="T15" s="11">
        <v>95.0</v>
      </c>
      <c r="U15" s="11">
        <v>80.0</v>
      </c>
      <c r="V15" s="11">
        <v>83.0</v>
      </c>
      <c r="W15" s="11">
        <v>8.8</v>
      </c>
      <c r="X15" s="11">
        <v>67.2</v>
      </c>
    </row>
    <row r="16">
      <c r="A16" s="1"/>
      <c r="B16" s="54" t="s">
        <v>29</v>
      </c>
      <c r="C16" s="96">
        <v>92.0</v>
      </c>
      <c r="D16" s="97">
        <v>72.0</v>
      </c>
      <c r="E16" s="95">
        <v>0.05</v>
      </c>
      <c r="F16" s="95">
        <v>0.0</v>
      </c>
      <c r="G16" s="95">
        <v>0.36</v>
      </c>
      <c r="H16" s="36"/>
      <c r="M16" s="37"/>
      <c r="S16" s="11">
        <v>15.0</v>
      </c>
      <c r="T16" s="11">
        <v>103.0</v>
      </c>
      <c r="U16" s="11">
        <v>86.0</v>
      </c>
      <c r="V16" s="11">
        <v>71.0</v>
      </c>
      <c r="W16" s="11">
        <v>8.1</v>
      </c>
      <c r="X16" s="11">
        <v>69.6</v>
      </c>
    </row>
    <row r="17">
      <c r="A17" s="1"/>
      <c r="B17" s="54" t="s">
        <v>30</v>
      </c>
      <c r="C17" s="96">
        <v>91.0</v>
      </c>
      <c r="D17" s="97">
        <v>74.0</v>
      </c>
      <c r="E17" s="95">
        <v>0.07</v>
      </c>
      <c r="F17" s="95">
        <v>0.0</v>
      </c>
      <c r="G17" s="95">
        <v>0.4</v>
      </c>
      <c r="H17" s="36"/>
      <c r="M17" s="37"/>
      <c r="S17" s="11">
        <v>12.0</v>
      </c>
      <c r="T17" s="11">
        <v>106.0</v>
      </c>
      <c r="U17" s="11">
        <v>90.0</v>
      </c>
      <c r="V17" s="11">
        <v>74.0</v>
      </c>
      <c r="W17" s="11">
        <v>10.7</v>
      </c>
      <c r="X17" s="11">
        <v>75.3</v>
      </c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>
        <v>-3.0</v>
      </c>
      <c r="T18" s="11">
        <v>101.0</v>
      </c>
      <c r="U18" s="11">
        <v>85.0</v>
      </c>
      <c r="V18" s="11">
        <v>78.0</v>
      </c>
      <c r="W18" s="11">
        <v>9.5</v>
      </c>
      <c r="X18" s="11">
        <v>61.1</v>
      </c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>
        <v>3.0</v>
      </c>
      <c r="T19" s="11">
        <v>94.0</v>
      </c>
      <c r="U19" s="11">
        <v>81.0</v>
      </c>
      <c r="V19" s="11">
        <v>82.0</v>
      </c>
      <c r="W19" s="11">
        <v>11.2</v>
      </c>
      <c r="X19" s="11">
        <v>68.4</v>
      </c>
    </row>
    <row r="20">
      <c r="A20" s="1"/>
      <c r="B20" s="62" t="s">
        <v>33</v>
      </c>
      <c r="C20" s="64">
        <f>C6-C14</f>
        <v>7</v>
      </c>
      <c r="D20" s="64"/>
      <c r="E20" s="64" t="s">
        <v>2</v>
      </c>
      <c r="F20" s="98">
        <f>H6-H14</f>
        <v>5.462169292</v>
      </c>
      <c r="G20" s="1"/>
      <c r="H20" s="1"/>
      <c r="I20" s="1"/>
      <c r="J20" s="1"/>
      <c r="K20" s="1"/>
      <c r="L20" s="1"/>
      <c r="M20" s="1"/>
      <c r="S20" s="11">
        <v>11.0</v>
      </c>
      <c r="T20" s="11">
        <v>97.0</v>
      </c>
      <c r="U20" s="11">
        <v>81.0</v>
      </c>
      <c r="V20" s="11">
        <v>75.0</v>
      </c>
      <c r="W20" s="11">
        <v>9.9</v>
      </c>
      <c r="X20" s="11">
        <v>69.4</v>
      </c>
    </row>
    <row r="21">
      <c r="A21" s="1"/>
      <c r="B21" s="66" t="s">
        <v>34</v>
      </c>
      <c r="C21" s="67">
        <f>D6-D14</f>
        <v>-0.4666666667</v>
      </c>
      <c r="D21" s="68"/>
      <c r="E21" s="68" t="s">
        <v>22</v>
      </c>
      <c r="F21" s="99">
        <f>K6-K14</f>
        <v>-0.4388016036</v>
      </c>
      <c r="G21" s="1"/>
      <c r="H21" s="1"/>
      <c r="I21" s="1"/>
      <c r="J21" s="1"/>
      <c r="K21" s="1"/>
      <c r="L21" s="1"/>
      <c r="M21" s="1"/>
      <c r="S21" s="11">
        <v>13.0</v>
      </c>
      <c r="T21" s="11">
        <v>101.0</v>
      </c>
      <c r="U21" s="11">
        <v>86.0</v>
      </c>
      <c r="V21" s="11">
        <v>71.0</v>
      </c>
      <c r="W21" s="11">
        <v>10.0</v>
      </c>
      <c r="X21" s="11">
        <v>69.0</v>
      </c>
    </row>
    <row r="22">
      <c r="A22" s="1"/>
      <c r="B22" s="66" t="s">
        <v>35</v>
      </c>
      <c r="C22" s="70">
        <f>E6-E14</f>
        <v>-0.02222222222</v>
      </c>
      <c r="D22" s="68"/>
      <c r="E22" s="68" t="s">
        <v>6</v>
      </c>
      <c r="F22" s="99">
        <f>L6-L14</f>
        <v>0.3554968552</v>
      </c>
      <c r="G22" s="1"/>
      <c r="H22" s="1"/>
      <c r="I22" s="1"/>
      <c r="J22" s="1"/>
      <c r="K22" s="1"/>
      <c r="L22" s="1"/>
      <c r="M22" s="1"/>
      <c r="S22" s="11">
        <v>8.0</v>
      </c>
      <c r="T22" s="11">
        <v>97.0</v>
      </c>
      <c r="U22" s="11">
        <v>83.0</v>
      </c>
      <c r="V22" s="11">
        <v>76.0</v>
      </c>
      <c r="W22" s="11">
        <v>9.4</v>
      </c>
      <c r="X22" s="11">
        <v>68.4</v>
      </c>
    </row>
    <row r="23">
      <c r="A23" s="1"/>
      <c r="B23" s="66" t="s">
        <v>36</v>
      </c>
      <c r="C23" s="71">
        <f>F6-F14</f>
        <v>0.04444444444</v>
      </c>
      <c r="D23" s="68"/>
      <c r="E23" s="68" t="s">
        <v>23</v>
      </c>
      <c r="F23" s="99">
        <f>M6-M14</f>
        <v>3.212084845</v>
      </c>
      <c r="G23" s="1"/>
      <c r="H23" s="1"/>
      <c r="I23" s="1"/>
      <c r="J23" s="1"/>
      <c r="K23" s="1"/>
      <c r="L23" s="1"/>
      <c r="M23" s="1"/>
      <c r="S23" s="11">
        <v>12.0</v>
      </c>
      <c r="T23" s="11">
        <v>98.0</v>
      </c>
      <c r="U23" s="11">
        <v>85.0</v>
      </c>
      <c r="V23" s="11">
        <v>79.0</v>
      </c>
      <c r="W23" s="11">
        <v>10.5</v>
      </c>
      <c r="X23" s="11">
        <v>71.4</v>
      </c>
    </row>
    <row r="24">
      <c r="A24" s="1"/>
      <c r="B24" s="72" t="s">
        <v>37</v>
      </c>
      <c r="C24" s="73">
        <f>G6-G14</f>
        <v>0.2033333333</v>
      </c>
      <c r="D24" s="74"/>
      <c r="E24" s="74"/>
      <c r="F24" s="75"/>
      <c r="S24" s="11">
        <v>8.0</v>
      </c>
      <c r="T24" s="11">
        <v>98.0</v>
      </c>
      <c r="U24" s="11">
        <v>86.0</v>
      </c>
      <c r="V24" s="11">
        <v>80.0</v>
      </c>
      <c r="W24" s="11">
        <v>9.8</v>
      </c>
      <c r="X24" s="11">
        <v>67.2</v>
      </c>
    </row>
    <row r="25">
      <c r="A25" s="76"/>
      <c r="B25" s="1" t="s">
        <v>38</v>
      </c>
      <c r="S25" s="11">
        <v>12.0</v>
      </c>
      <c r="T25" s="11">
        <v>100.0</v>
      </c>
      <c r="U25" s="11">
        <v>84.0</v>
      </c>
      <c r="V25" s="11">
        <v>78.0</v>
      </c>
      <c r="W25" s="11">
        <v>10.3</v>
      </c>
      <c r="X25" s="11">
        <v>66.1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  <c r="S26" s="11">
        <v>11.0</v>
      </c>
      <c r="T26" s="11">
        <v>102.0</v>
      </c>
      <c r="U26" s="11">
        <v>88.0</v>
      </c>
      <c r="V26" s="11">
        <v>73.0</v>
      </c>
      <c r="W26" s="11">
        <v>10.5</v>
      </c>
      <c r="X26" s="11">
        <v>68.7</v>
      </c>
    </row>
    <row r="27">
      <c r="A27" s="77"/>
      <c r="B27" s="78">
        <v>43754.0</v>
      </c>
      <c r="C27" s="78" t="str">
        <f t="shared" ref="C27:C71" si="3">$B$2</f>
        <v>GUY</v>
      </c>
      <c r="D27" s="79"/>
      <c r="E27" s="76" t="s">
        <v>27</v>
      </c>
      <c r="F27" s="80">
        <v>50.0</v>
      </c>
      <c r="G27" s="80" t="s">
        <v>46</v>
      </c>
      <c r="H27" s="81"/>
      <c r="I27" s="81"/>
      <c r="J27" s="81"/>
      <c r="K27" s="82"/>
      <c r="L27" s="81"/>
      <c r="M27" s="81"/>
      <c r="S27" s="11">
        <v>16.0</v>
      </c>
      <c r="T27" s="11">
        <v>99.0</v>
      </c>
      <c r="U27" s="11">
        <v>81.0</v>
      </c>
      <c r="V27" s="11">
        <v>72.0</v>
      </c>
      <c r="W27" s="11">
        <v>6.4</v>
      </c>
      <c r="X27" s="11">
        <v>71.8</v>
      </c>
    </row>
    <row r="28">
      <c r="A28" s="77"/>
      <c r="B28" s="78">
        <v>43754.0</v>
      </c>
      <c r="C28" s="78" t="str">
        <f t="shared" si="3"/>
        <v>GUY</v>
      </c>
      <c r="D28" s="79"/>
      <c r="E28" s="76" t="s">
        <v>27</v>
      </c>
      <c r="F28" s="80">
        <v>91.0</v>
      </c>
      <c r="G28" s="80" t="s">
        <v>48</v>
      </c>
      <c r="H28" s="81"/>
      <c r="I28" s="81"/>
      <c r="J28" s="81"/>
      <c r="K28" s="82"/>
      <c r="L28" s="81"/>
      <c r="M28" s="81"/>
      <c r="S28" s="11">
        <v>0.0</v>
      </c>
      <c r="T28" s="11">
        <v>101.0</v>
      </c>
      <c r="U28" s="11">
        <v>90.0</v>
      </c>
      <c r="V28" s="11">
        <v>74.0</v>
      </c>
      <c r="W28" s="11">
        <v>9.9</v>
      </c>
      <c r="X28" s="11">
        <v>68.1</v>
      </c>
    </row>
    <row r="29">
      <c r="A29" s="77"/>
      <c r="B29" s="78">
        <v>43754.0</v>
      </c>
      <c r="C29" s="78" t="str">
        <f t="shared" si="3"/>
        <v>GUY</v>
      </c>
      <c r="D29" s="79"/>
      <c r="E29" s="76" t="s">
        <v>27</v>
      </c>
      <c r="F29" s="80">
        <v>50.0</v>
      </c>
      <c r="G29" s="80"/>
      <c r="H29" s="81"/>
      <c r="I29" s="81"/>
      <c r="J29" s="81"/>
      <c r="K29" s="82"/>
      <c r="L29" s="81"/>
      <c r="M29" s="81"/>
      <c r="S29" s="11">
        <v>0.0</v>
      </c>
      <c r="T29" s="11">
        <v>99.0</v>
      </c>
      <c r="U29" s="11">
        <v>87.0</v>
      </c>
      <c r="V29" s="11">
        <v>80.0</v>
      </c>
      <c r="W29" s="11">
        <v>7.4</v>
      </c>
      <c r="X29" s="11">
        <v>61.4</v>
      </c>
    </row>
    <row r="30">
      <c r="A30" s="77"/>
      <c r="B30" s="78">
        <v>43754.0</v>
      </c>
      <c r="C30" s="78" t="str">
        <f t="shared" si="3"/>
        <v>GUY</v>
      </c>
      <c r="D30" s="79"/>
      <c r="E30" s="76" t="s">
        <v>27</v>
      </c>
      <c r="F30" s="80">
        <v>90.0</v>
      </c>
      <c r="G30" s="80" t="s">
        <v>48</v>
      </c>
      <c r="H30" s="81"/>
      <c r="I30" s="81"/>
      <c r="J30" s="81"/>
      <c r="K30" s="82"/>
      <c r="L30" s="81"/>
      <c r="M30" s="81"/>
      <c r="N30" s="81"/>
      <c r="O30" s="76"/>
      <c r="S30" s="11">
        <v>13.0</v>
      </c>
      <c r="T30" s="11">
        <v>97.0</v>
      </c>
      <c r="U30" s="11">
        <v>87.0</v>
      </c>
      <c r="V30" s="11">
        <v>70.0</v>
      </c>
      <c r="W30" s="11">
        <v>5.3</v>
      </c>
      <c r="X30" s="11">
        <v>67.2</v>
      </c>
    </row>
    <row r="31">
      <c r="A31" s="77"/>
      <c r="B31" s="78">
        <v>43754.0</v>
      </c>
      <c r="C31" s="78" t="str">
        <f t="shared" si="3"/>
        <v>GUY</v>
      </c>
      <c r="D31" s="79"/>
      <c r="E31" s="76" t="s">
        <v>27</v>
      </c>
      <c r="F31" s="104">
        <v>88.0</v>
      </c>
      <c r="G31" s="80"/>
      <c r="H31" s="81"/>
      <c r="I31" s="81"/>
      <c r="J31" s="81"/>
      <c r="K31" s="82"/>
      <c r="L31" s="81"/>
      <c r="M31" s="81"/>
      <c r="N31" s="81"/>
      <c r="O31" s="76"/>
      <c r="S31" s="11">
        <v>6.0</v>
      </c>
      <c r="T31" s="11">
        <v>98.0</v>
      </c>
      <c r="U31" s="11">
        <v>92.0</v>
      </c>
      <c r="V31" s="11">
        <v>77.0</v>
      </c>
      <c r="W31" s="11">
        <v>9.0</v>
      </c>
      <c r="X31" s="11">
        <v>67.2</v>
      </c>
    </row>
    <row r="32">
      <c r="A32" s="77"/>
      <c r="B32" s="78">
        <v>43754.0</v>
      </c>
      <c r="C32" s="78" t="str">
        <f t="shared" si="3"/>
        <v>GUY</v>
      </c>
      <c r="D32" s="79"/>
      <c r="E32" s="76" t="s">
        <v>27</v>
      </c>
      <c r="F32" s="80">
        <v>86.0</v>
      </c>
      <c r="G32" s="80" t="s">
        <v>48</v>
      </c>
      <c r="H32" s="81"/>
      <c r="I32" s="81"/>
      <c r="J32" s="81"/>
      <c r="K32" s="82"/>
      <c r="L32" s="81"/>
      <c r="M32" s="81"/>
      <c r="N32" s="81"/>
      <c r="O32" s="76"/>
      <c r="S32" s="11">
        <v>9.0</v>
      </c>
      <c r="T32" s="11">
        <v>100.0</v>
      </c>
      <c r="U32" s="11">
        <v>85.0</v>
      </c>
      <c r="V32" s="11">
        <v>66.0</v>
      </c>
      <c r="W32" s="11">
        <v>8.6</v>
      </c>
      <c r="X32" s="11">
        <v>68.3</v>
      </c>
    </row>
    <row r="33">
      <c r="A33" s="77"/>
      <c r="B33" s="78">
        <v>43754.0</v>
      </c>
      <c r="C33" s="78" t="str">
        <f t="shared" si="3"/>
        <v>GUY</v>
      </c>
      <c r="D33" s="79"/>
      <c r="E33" s="76" t="s">
        <v>27</v>
      </c>
      <c r="F33" s="80">
        <v>59.0</v>
      </c>
      <c r="G33" s="80" t="s">
        <v>48</v>
      </c>
      <c r="H33" s="81"/>
      <c r="I33" s="81"/>
      <c r="J33" s="81"/>
      <c r="K33" s="82"/>
      <c r="L33" s="81"/>
      <c r="M33" s="81"/>
      <c r="N33" s="81"/>
      <c r="O33" s="76"/>
      <c r="S33" s="11">
        <v>10.0</v>
      </c>
      <c r="T33" s="11">
        <v>103.0</v>
      </c>
      <c r="U33" s="11">
        <v>83.0</v>
      </c>
      <c r="V33" s="11">
        <v>68.0</v>
      </c>
      <c r="W33" s="11">
        <v>8.0</v>
      </c>
      <c r="X33" s="11">
        <v>67.4</v>
      </c>
    </row>
    <row r="34">
      <c r="A34" s="77"/>
      <c r="B34" s="78">
        <v>43754.0</v>
      </c>
      <c r="C34" s="78" t="str">
        <f t="shared" si="3"/>
        <v>GUY</v>
      </c>
      <c r="D34" s="79"/>
      <c r="E34" s="76" t="s">
        <v>27</v>
      </c>
      <c r="F34" s="80">
        <v>95.0</v>
      </c>
      <c r="G34" s="80" t="s">
        <v>48</v>
      </c>
      <c r="H34" s="81"/>
      <c r="I34" s="81"/>
      <c r="J34" s="81"/>
      <c r="K34" s="82"/>
      <c r="L34" s="81"/>
      <c r="M34" s="81"/>
      <c r="N34" s="81"/>
      <c r="O34" s="76"/>
      <c r="S34" s="11">
        <v>4.0</v>
      </c>
      <c r="T34" s="11">
        <v>95.0</v>
      </c>
      <c r="U34" s="11">
        <v>82.0</v>
      </c>
      <c r="V34" s="11">
        <v>76.0</v>
      </c>
      <c r="W34" s="11">
        <v>9.1</v>
      </c>
      <c r="X34" s="11">
        <v>69.9</v>
      </c>
    </row>
    <row r="35">
      <c r="A35" s="77"/>
      <c r="B35" s="78">
        <v>43754.0</v>
      </c>
      <c r="C35" s="78" t="str">
        <f t="shared" si="3"/>
        <v>GUY</v>
      </c>
      <c r="D35" s="79"/>
      <c r="E35" s="76" t="s">
        <v>27</v>
      </c>
      <c r="F35" s="80">
        <v>50.0</v>
      </c>
      <c r="G35" s="80" t="s">
        <v>46</v>
      </c>
      <c r="H35" s="81"/>
      <c r="I35" s="81"/>
      <c r="J35" s="81"/>
      <c r="K35" s="82"/>
      <c r="L35" s="81"/>
      <c r="M35" s="81"/>
      <c r="N35" s="81"/>
      <c r="O35" s="76"/>
      <c r="S35" s="11">
        <v>12.0</v>
      </c>
      <c r="T35" s="11">
        <v>99.0</v>
      </c>
      <c r="U35" s="11">
        <v>85.0</v>
      </c>
      <c r="V35" s="11">
        <v>75.0</v>
      </c>
      <c r="W35" s="11">
        <v>10.4</v>
      </c>
      <c r="X35" s="11">
        <v>66.9</v>
      </c>
    </row>
    <row r="36">
      <c r="A36" s="77"/>
      <c r="B36" s="78">
        <v>43754.0</v>
      </c>
      <c r="C36" s="78" t="str">
        <f t="shared" si="3"/>
        <v>GUY</v>
      </c>
      <c r="D36" s="79"/>
      <c r="E36" s="76" t="s">
        <v>27</v>
      </c>
      <c r="F36" s="80">
        <v>87.0</v>
      </c>
      <c r="G36" s="80" t="s">
        <v>48</v>
      </c>
      <c r="H36" s="81"/>
      <c r="I36" s="81"/>
      <c r="J36" s="81"/>
      <c r="K36" s="82"/>
      <c r="L36" s="81"/>
      <c r="M36" s="81"/>
      <c r="N36" s="81"/>
      <c r="O36" s="76"/>
      <c r="S36" s="11">
        <v>14.0</v>
      </c>
      <c r="T36" s="11">
        <v>99.0</v>
      </c>
      <c r="U36" s="11">
        <v>88.0</v>
      </c>
      <c r="V36" s="11">
        <v>71.0</v>
      </c>
      <c r="W36" s="11">
        <v>9.3</v>
      </c>
      <c r="X36" s="11">
        <v>65.4</v>
      </c>
    </row>
    <row r="37">
      <c r="A37" s="77"/>
      <c r="B37" s="78">
        <v>43754.0</v>
      </c>
      <c r="C37" s="78" t="str">
        <f t="shared" si="3"/>
        <v>GUY</v>
      </c>
      <c r="D37" s="79"/>
      <c r="E37" s="76" t="s">
        <v>27</v>
      </c>
      <c r="F37" s="80">
        <v>99.0</v>
      </c>
      <c r="G37" s="80" t="s">
        <v>48</v>
      </c>
      <c r="H37" s="81"/>
      <c r="I37" s="81"/>
      <c r="J37" s="81"/>
      <c r="K37" s="82"/>
      <c r="L37" s="81"/>
      <c r="M37" s="81"/>
      <c r="N37" s="81"/>
      <c r="O37" s="76"/>
      <c r="S37" s="11">
        <v>14.0</v>
      </c>
      <c r="T37" s="11">
        <v>98.0</v>
      </c>
      <c r="U37" s="11">
        <v>82.0</v>
      </c>
      <c r="V37" s="11">
        <v>72.0</v>
      </c>
      <c r="W37" s="11">
        <v>7.5</v>
      </c>
      <c r="X37" s="11">
        <v>70.9</v>
      </c>
    </row>
    <row r="38">
      <c r="A38" s="77"/>
      <c r="B38" s="78">
        <v>43754.0</v>
      </c>
      <c r="C38" s="78" t="str">
        <f t="shared" si="3"/>
        <v>GUY</v>
      </c>
      <c r="D38" s="79"/>
      <c r="E38" s="76" t="s">
        <v>27</v>
      </c>
      <c r="F38" s="80">
        <v>63.0</v>
      </c>
      <c r="G38" s="80" t="s">
        <v>47</v>
      </c>
      <c r="H38" s="81"/>
      <c r="I38" s="81"/>
      <c r="J38" s="81"/>
      <c r="K38" s="82"/>
      <c r="L38" s="81"/>
      <c r="M38" s="81"/>
      <c r="N38" s="81"/>
      <c r="O38" s="76"/>
      <c r="S38" s="11">
        <v>9.0</v>
      </c>
      <c r="T38" s="11">
        <v>101.0</v>
      </c>
      <c r="U38" s="11">
        <v>84.0</v>
      </c>
      <c r="V38" s="11">
        <v>75.0</v>
      </c>
      <c r="W38" s="11">
        <v>10.2</v>
      </c>
      <c r="X38" s="11">
        <v>68.6</v>
      </c>
    </row>
    <row r="39">
      <c r="A39" s="77"/>
      <c r="B39" s="78">
        <v>43754.0</v>
      </c>
      <c r="C39" s="78" t="str">
        <f t="shared" si="3"/>
        <v>GUY</v>
      </c>
      <c r="D39" s="79"/>
      <c r="E39" s="76" t="s">
        <v>27</v>
      </c>
      <c r="F39" s="80">
        <v>50.0</v>
      </c>
      <c r="G39" s="80" t="s">
        <v>46</v>
      </c>
      <c r="H39" s="81"/>
      <c r="I39" s="81"/>
      <c r="J39" s="81"/>
      <c r="K39" s="82"/>
      <c r="L39" s="81"/>
      <c r="M39" s="81"/>
      <c r="N39" s="81"/>
      <c r="O39" s="76"/>
      <c r="S39" s="11">
        <v>12.0</v>
      </c>
      <c r="T39" s="11">
        <v>98.0</v>
      </c>
      <c r="U39" s="11">
        <v>81.0</v>
      </c>
      <c r="V39" s="11">
        <v>71.0</v>
      </c>
      <c r="W39" s="11">
        <v>8.8</v>
      </c>
      <c r="X39" s="11">
        <v>69.5</v>
      </c>
    </row>
    <row r="40">
      <c r="A40" s="77"/>
      <c r="B40" s="78">
        <v>43754.0</v>
      </c>
      <c r="C40" s="78" t="str">
        <f t="shared" si="3"/>
        <v>GUY</v>
      </c>
      <c r="D40" s="79"/>
      <c r="E40" s="76" t="s">
        <v>27</v>
      </c>
      <c r="F40" s="104">
        <v>91.0</v>
      </c>
      <c r="G40" s="80" t="s">
        <v>48</v>
      </c>
      <c r="H40" s="81"/>
      <c r="I40" s="81"/>
      <c r="J40" s="81"/>
      <c r="K40" s="82"/>
      <c r="L40" s="81"/>
      <c r="M40" s="81"/>
      <c r="N40" s="81"/>
      <c r="O40" s="76"/>
      <c r="S40" s="11">
        <v>6.0</v>
      </c>
      <c r="T40" s="11">
        <v>102.0</v>
      </c>
      <c r="U40" s="11">
        <v>87.0</v>
      </c>
      <c r="V40" s="11">
        <v>76.0</v>
      </c>
      <c r="W40" s="11">
        <v>7.5</v>
      </c>
      <c r="X40" s="11">
        <v>68.9</v>
      </c>
    </row>
    <row r="41">
      <c r="A41" s="77"/>
      <c r="B41" s="78">
        <v>43754.0</v>
      </c>
      <c r="C41" s="78" t="str">
        <f t="shared" si="3"/>
        <v>GUY</v>
      </c>
      <c r="D41" s="79"/>
      <c r="E41" s="76" t="s">
        <v>27</v>
      </c>
      <c r="F41" s="104">
        <v>69.0</v>
      </c>
      <c r="G41" s="80" t="s">
        <v>46</v>
      </c>
      <c r="H41" s="81"/>
      <c r="I41" s="81"/>
      <c r="J41" s="81"/>
      <c r="K41" s="82"/>
      <c r="L41" s="81"/>
      <c r="M41" s="81"/>
      <c r="N41" s="81"/>
      <c r="O41" s="76"/>
      <c r="S41" s="11">
        <v>8.0</v>
      </c>
      <c r="T41" s="11">
        <v>102.0</v>
      </c>
      <c r="U41" s="11">
        <v>89.0</v>
      </c>
      <c r="V41" s="11">
        <v>73.0</v>
      </c>
      <c r="W41" s="11">
        <v>10.8</v>
      </c>
      <c r="X41" s="11">
        <v>68.4</v>
      </c>
    </row>
    <row r="42">
      <c r="A42" s="77"/>
      <c r="B42" s="78">
        <v>43754.0</v>
      </c>
      <c r="C42" s="78" t="str">
        <f t="shared" si="3"/>
        <v>GUY</v>
      </c>
      <c r="D42" s="79"/>
      <c r="E42" s="76" t="s">
        <v>29</v>
      </c>
      <c r="F42" s="80">
        <v>50.0</v>
      </c>
      <c r="G42" s="80" t="s">
        <v>46</v>
      </c>
      <c r="H42" s="81"/>
      <c r="I42" s="81"/>
      <c r="J42" s="81"/>
      <c r="K42" s="82"/>
      <c r="L42" s="81"/>
      <c r="M42" s="81"/>
      <c r="N42" s="81"/>
      <c r="O42" s="76"/>
      <c r="S42" s="11">
        <v>9.0</v>
      </c>
      <c r="T42" s="11">
        <v>100.0</v>
      </c>
      <c r="U42" s="11">
        <v>81.0</v>
      </c>
      <c r="V42" s="11">
        <v>82.0</v>
      </c>
      <c r="W42" s="11">
        <v>10.1</v>
      </c>
      <c r="X42" s="11">
        <v>68.6</v>
      </c>
    </row>
    <row r="43">
      <c r="A43" s="77"/>
      <c r="B43" s="78">
        <v>43754.0</v>
      </c>
      <c r="C43" s="78" t="str">
        <f t="shared" si="3"/>
        <v>GUY</v>
      </c>
      <c r="D43" s="79"/>
      <c r="E43" s="76" t="s">
        <v>29</v>
      </c>
      <c r="F43" s="104">
        <v>81.0</v>
      </c>
      <c r="G43" s="80" t="s">
        <v>47</v>
      </c>
      <c r="H43" s="81"/>
      <c r="I43" s="81"/>
      <c r="J43" s="81"/>
      <c r="K43" s="82"/>
      <c r="L43" s="81"/>
      <c r="M43" s="81"/>
      <c r="N43" s="81"/>
      <c r="O43" s="76"/>
      <c r="S43" s="11">
        <v>11.0</v>
      </c>
      <c r="T43" s="11">
        <v>105.0</v>
      </c>
      <c r="U43" s="11">
        <v>85.0</v>
      </c>
      <c r="V43" s="11">
        <v>75.0</v>
      </c>
      <c r="W43" s="11">
        <v>10.2</v>
      </c>
      <c r="X43" s="11">
        <v>70.4</v>
      </c>
    </row>
    <row r="44">
      <c r="A44" s="77"/>
      <c r="B44" s="78">
        <v>43754.0</v>
      </c>
      <c r="C44" s="78" t="str">
        <f t="shared" si="3"/>
        <v>GUY</v>
      </c>
      <c r="D44" s="79"/>
      <c r="E44" s="76" t="s">
        <v>29</v>
      </c>
      <c r="F44" s="80">
        <v>50.0</v>
      </c>
      <c r="G44" s="80" t="s">
        <v>46</v>
      </c>
      <c r="H44" s="81"/>
      <c r="I44" s="81"/>
      <c r="J44" s="81"/>
      <c r="K44" s="82"/>
      <c r="L44" s="81"/>
      <c r="M44" s="81"/>
      <c r="N44" s="81"/>
      <c r="O44" s="76"/>
      <c r="S44" s="11">
        <v>-3.0</v>
      </c>
      <c r="T44" s="11">
        <v>100.0</v>
      </c>
      <c r="U44" s="11">
        <v>84.0</v>
      </c>
      <c r="V44" s="11">
        <v>85.0</v>
      </c>
      <c r="W44" s="11">
        <v>10.5</v>
      </c>
      <c r="X44" s="11">
        <v>67.2</v>
      </c>
    </row>
    <row r="45">
      <c r="A45" s="77"/>
      <c r="B45" s="78">
        <v>43754.0</v>
      </c>
      <c r="C45" s="78" t="str">
        <f t="shared" si="3"/>
        <v>GUY</v>
      </c>
      <c r="D45" s="79"/>
      <c r="E45" s="76" t="s">
        <v>29</v>
      </c>
      <c r="F45" s="104">
        <v>93.0</v>
      </c>
      <c r="G45" s="80" t="s">
        <v>47</v>
      </c>
      <c r="H45" s="81"/>
      <c r="I45" s="81"/>
      <c r="J45" s="81"/>
      <c r="K45" s="82"/>
      <c r="L45" s="81"/>
      <c r="M45" s="81"/>
      <c r="N45" s="81"/>
      <c r="O45" s="76"/>
      <c r="S45" s="11">
        <v>13.0</v>
      </c>
      <c r="T45" s="11">
        <v>103.0</v>
      </c>
      <c r="U45" s="11">
        <v>85.0</v>
      </c>
      <c r="V45" s="11">
        <v>75.0</v>
      </c>
      <c r="W45" s="11">
        <v>9.9</v>
      </c>
      <c r="X45" s="11">
        <v>67.4</v>
      </c>
    </row>
    <row r="46">
      <c r="A46" s="77"/>
      <c r="B46" s="78">
        <v>43754.0</v>
      </c>
      <c r="C46" s="78" t="str">
        <f t="shared" si="3"/>
        <v>GUY</v>
      </c>
      <c r="D46" s="79"/>
      <c r="E46" s="76" t="s">
        <v>29</v>
      </c>
      <c r="F46" s="104">
        <v>80.0</v>
      </c>
      <c r="G46" s="80" t="s">
        <v>48</v>
      </c>
      <c r="H46" s="81"/>
      <c r="I46" s="81"/>
      <c r="J46" s="81"/>
      <c r="K46" s="82"/>
      <c r="L46" s="81"/>
      <c r="M46" s="81"/>
      <c r="N46" s="81"/>
      <c r="O46" s="76"/>
      <c r="S46" s="11">
        <v>16.0</v>
      </c>
      <c r="T46" s="11">
        <v>105.0</v>
      </c>
      <c r="U46" s="11">
        <v>86.0</v>
      </c>
      <c r="V46" s="11">
        <v>71.0</v>
      </c>
      <c r="W46" s="11">
        <v>9.5</v>
      </c>
      <c r="X46" s="11">
        <v>67.5</v>
      </c>
    </row>
    <row r="47">
      <c r="A47" s="77"/>
      <c r="B47" s="78">
        <v>43754.0</v>
      </c>
      <c r="C47" s="78" t="str">
        <f t="shared" si="3"/>
        <v>GUY</v>
      </c>
      <c r="D47" s="79"/>
      <c r="E47" s="76" t="s">
        <v>29</v>
      </c>
      <c r="F47" s="104">
        <v>84.0</v>
      </c>
      <c r="G47" s="80" t="s">
        <v>48</v>
      </c>
      <c r="H47" s="81"/>
      <c r="I47" s="81"/>
      <c r="J47" s="81"/>
      <c r="K47" s="82"/>
      <c r="L47" s="81"/>
      <c r="M47" s="81"/>
      <c r="N47" s="81"/>
      <c r="O47" s="76"/>
      <c r="S47" s="11">
        <v>11.0</v>
      </c>
      <c r="T47" s="11">
        <v>107.0</v>
      </c>
      <c r="U47" s="11">
        <v>92.0</v>
      </c>
      <c r="V47" s="11">
        <v>69.0</v>
      </c>
      <c r="W47" s="11">
        <v>10.0</v>
      </c>
      <c r="X47" s="11">
        <v>66.4</v>
      </c>
    </row>
    <row r="48">
      <c r="A48" s="77"/>
      <c r="B48" s="78">
        <v>43754.0</v>
      </c>
      <c r="C48" s="78" t="str">
        <f t="shared" si="3"/>
        <v>GUY</v>
      </c>
      <c r="D48" s="79"/>
      <c r="E48" s="76" t="s">
        <v>29</v>
      </c>
      <c r="F48" s="80">
        <v>50.0</v>
      </c>
      <c r="G48" s="80" t="s">
        <v>46</v>
      </c>
      <c r="H48" s="81"/>
      <c r="I48" s="81"/>
      <c r="J48" s="81"/>
      <c r="K48" s="82"/>
      <c r="L48" s="81"/>
      <c r="M48" s="81"/>
      <c r="N48" s="81"/>
      <c r="O48" s="76"/>
      <c r="S48" s="11">
        <v>12.0</v>
      </c>
      <c r="T48" s="11">
        <v>108.0</v>
      </c>
      <c r="U48" s="11">
        <v>89.0</v>
      </c>
      <c r="V48" s="11">
        <v>64.0</v>
      </c>
      <c r="W48" s="11">
        <v>7.9</v>
      </c>
      <c r="X48" s="11">
        <v>67.5</v>
      </c>
    </row>
    <row r="49">
      <c r="A49" s="77"/>
      <c r="B49" s="78">
        <v>43754.0</v>
      </c>
      <c r="C49" s="78" t="str">
        <f t="shared" si="3"/>
        <v>GUY</v>
      </c>
      <c r="D49" s="79"/>
      <c r="E49" s="76" t="s">
        <v>29</v>
      </c>
      <c r="F49" s="80">
        <v>80.0</v>
      </c>
      <c r="G49" s="80" t="s">
        <v>48</v>
      </c>
      <c r="H49" s="81"/>
      <c r="I49" s="81"/>
      <c r="J49" s="81"/>
      <c r="K49" s="82"/>
      <c r="L49" s="81"/>
      <c r="M49" s="81"/>
      <c r="N49" s="81"/>
      <c r="O49" s="76"/>
      <c r="S49" s="11">
        <v>-5.0</v>
      </c>
      <c r="T49" s="11">
        <v>103.0</v>
      </c>
      <c r="U49" s="11">
        <v>84.0</v>
      </c>
      <c r="V49" s="11">
        <v>86.0</v>
      </c>
      <c r="W49" s="11">
        <v>10.0</v>
      </c>
      <c r="X49" s="11">
        <v>65.4</v>
      </c>
    </row>
    <row r="50">
      <c r="A50" s="77"/>
      <c r="B50" s="78">
        <v>43754.0</v>
      </c>
      <c r="C50" s="78" t="str">
        <f t="shared" si="3"/>
        <v>GUY</v>
      </c>
      <c r="D50" s="79"/>
      <c r="E50" s="76" t="s">
        <v>29</v>
      </c>
      <c r="F50" s="80">
        <v>90.0</v>
      </c>
      <c r="G50" s="80" t="s">
        <v>48</v>
      </c>
      <c r="H50" s="81"/>
      <c r="I50" s="81"/>
      <c r="J50" s="81"/>
      <c r="K50" s="82"/>
      <c r="L50" s="81"/>
      <c r="M50" s="81"/>
      <c r="N50" s="81"/>
      <c r="O50" s="76"/>
      <c r="S50" s="11">
        <v>8.0</v>
      </c>
      <c r="T50" s="11">
        <v>95.0</v>
      </c>
      <c r="U50" s="11">
        <v>84.0</v>
      </c>
      <c r="V50" s="11">
        <v>67.0</v>
      </c>
      <c r="W50" s="11">
        <v>9.2</v>
      </c>
      <c r="X50" s="11">
        <v>64.5</v>
      </c>
    </row>
    <row r="51">
      <c r="A51" s="77"/>
      <c r="B51" s="78">
        <v>43754.0</v>
      </c>
      <c r="C51" s="78" t="str">
        <f t="shared" si="3"/>
        <v>GUY</v>
      </c>
      <c r="D51" s="79"/>
      <c r="E51" s="76" t="s">
        <v>29</v>
      </c>
      <c r="F51" s="80">
        <v>86.0</v>
      </c>
      <c r="G51" s="80" t="s">
        <v>48</v>
      </c>
      <c r="H51" s="81"/>
      <c r="I51" s="81"/>
      <c r="J51" s="81"/>
      <c r="K51" s="82"/>
      <c r="L51" s="81"/>
      <c r="M51" s="81"/>
      <c r="N51" s="81"/>
      <c r="O51" s="76"/>
      <c r="S51" s="11">
        <v>6.0</v>
      </c>
      <c r="T51" s="11">
        <v>100.0</v>
      </c>
      <c r="U51" s="11">
        <v>85.0</v>
      </c>
      <c r="V51" s="11">
        <v>80.0</v>
      </c>
      <c r="W51" s="11">
        <v>10.5</v>
      </c>
      <c r="X51" s="11">
        <v>69.9</v>
      </c>
    </row>
    <row r="52">
      <c r="A52" s="77"/>
      <c r="B52" s="78">
        <v>43754.0</v>
      </c>
      <c r="C52" s="78" t="str">
        <f t="shared" si="3"/>
        <v>GUY</v>
      </c>
      <c r="D52" s="79"/>
      <c r="E52" s="76" t="s">
        <v>29</v>
      </c>
      <c r="F52" s="80">
        <v>83.0</v>
      </c>
      <c r="G52" s="80" t="s">
        <v>47</v>
      </c>
      <c r="H52" s="81"/>
      <c r="I52" s="81"/>
      <c r="J52" s="81"/>
      <c r="K52" s="82"/>
      <c r="L52" s="81"/>
      <c r="M52" s="81"/>
      <c r="N52" s="81"/>
      <c r="O52" s="76"/>
      <c r="S52" s="11">
        <v>27.0</v>
      </c>
      <c r="T52" s="11">
        <v>93.0</v>
      </c>
      <c r="U52" s="11">
        <v>77.0</v>
      </c>
      <c r="V52" s="11">
        <v>68.0</v>
      </c>
      <c r="W52" s="11">
        <v>5.5</v>
      </c>
      <c r="X52" s="11">
        <v>65.9</v>
      </c>
    </row>
    <row r="53">
      <c r="A53" s="77"/>
      <c r="B53" s="78">
        <v>43754.0</v>
      </c>
      <c r="C53" s="78" t="str">
        <f t="shared" si="3"/>
        <v>GUY</v>
      </c>
      <c r="D53" s="79"/>
      <c r="E53" s="76" t="s">
        <v>29</v>
      </c>
      <c r="F53" s="80">
        <v>50.0</v>
      </c>
      <c r="G53" s="80" t="s">
        <v>46</v>
      </c>
      <c r="H53" s="81"/>
      <c r="I53" s="81"/>
      <c r="J53" s="81"/>
      <c r="K53" s="82"/>
      <c r="L53" s="81"/>
      <c r="M53" s="81"/>
      <c r="N53" s="81"/>
      <c r="O53" s="76"/>
      <c r="S53" s="11">
        <v>21.0</v>
      </c>
      <c r="T53" s="11">
        <v>97.0</v>
      </c>
      <c r="U53" s="11">
        <v>83.0</v>
      </c>
      <c r="V53" s="11">
        <v>68.0</v>
      </c>
      <c r="W53" s="11">
        <v>6.8</v>
      </c>
      <c r="X53" s="11">
        <v>66.8</v>
      </c>
    </row>
    <row r="54">
      <c r="A54" s="77"/>
      <c r="B54" s="78">
        <v>43754.0</v>
      </c>
      <c r="C54" s="78" t="str">
        <f t="shared" si="3"/>
        <v>GUY</v>
      </c>
      <c r="D54" s="79"/>
      <c r="E54" s="76" t="s">
        <v>29</v>
      </c>
      <c r="F54" s="80">
        <v>50.0</v>
      </c>
      <c r="G54" s="80" t="s">
        <v>46</v>
      </c>
      <c r="H54" s="81"/>
      <c r="I54" s="81"/>
      <c r="J54" s="81"/>
      <c r="K54" s="82"/>
      <c r="L54" s="81"/>
      <c r="M54" s="81"/>
      <c r="N54" s="81"/>
      <c r="O54" s="76"/>
      <c r="S54" s="11">
        <v>19.0</v>
      </c>
      <c r="T54" s="11">
        <v>98.0</v>
      </c>
      <c r="U54" s="11">
        <v>81.0</v>
      </c>
      <c r="V54" s="11">
        <v>77.0</v>
      </c>
      <c r="W54" s="11">
        <v>7.2</v>
      </c>
      <c r="X54" s="11">
        <v>69.8</v>
      </c>
    </row>
    <row r="55">
      <c r="A55" s="77"/>
      <c r="B55" s="78">
        <v>43754.0</v>
      </c>
      <c r="C55" s="78" t="str">
        <f t="shared" si="3"/>
        <v>GUY</v>
      </c>
      <c r="D55" s="79"/>
      <c r="E55" s="76" t="s">
        <v>29</v>
      </c>
      <c r="F55" s="80">
        <v>50.0</v>
      </c>
      <c r="G55" s="80" t="s">
        <v>46</v>
      </c>
      <c r="H55" s="81"/>
      <c r="I55" s="81"/>
      <c r="J55" s="81"/>
      <c r="K55" s="82"/>
      <c r="L55" s="81"/>
      <c r="M55" s="81"/>
      <c r="N55" s="81"/>
      <c r="O55" s="76"/>
      <c r="S55" s="11">
        <v>21.0</v>
      </c>
      <c r="T55" s="11">
        <v>95.0</v>
      </c>
      <c r="U55" s="11">
        <v>82.0</v>
      </c>
      <c r="V55" s="11">
        <v>79.0</v>
      </c>
      <c r="W55" s="11">
        <v>4.9</v>
      </c>
      <c r="X55" s="11">
        <v>64.6</v>
      </c>
    </row>
    <row r="56">
      <c r="A56" s="77"/>
      <c r="B56" s="78">
        <v>43754.0</v>
      </c>
      <c r="C56" s="78" t="str">
        <f t="shared" si="3"/>
        <v>GUY</v>
      </c>
      <c r="D56" s="79"/>
      <c r="E56" s="76" t="s">
        <v>29</v>
      </c>
      <c r="F56" s="104">
        <v>92.0</v>
      </c>
      <c r="G56" s="80" t="s">
        <v>48</v>
      </c>
      <c r="H56" s="81"/>
      <c r="I56" s="81"/>
      <c r="J56" s="81"/>
      <c r="K56" s="82"/>
      <c r="L56" s="81"/>
      <c r="M56" s="81"/>
      <c r="N56" s="81"/>
      <c r="O56" s="76"/>
      <c r="S56" s="11">
        <v>17.0</v>
      </c>
      <c r="T56" s="11">
        <v>95.0</v>
      </c>
      <c r="U56" s="11">
        <v>86.0</v>
      </c>
      <c r="V56" s="11">
        <v>71.0</v>
      </c>
      <c r="W56" s="11">
        <v>4.7</v>
      </c>
      <c r="X56" s="11">
        <v>66.0</v>
      </c>
    </row>
    <row r="57">
      <c r="A57" s="77"/>
      <c r="B57" s="78">
        <v>43754.0</v>
      </c>
      <c r="C57" s="78" t="str">
        <f t="shared" si="3"/>
        <v>GUY</v>
      </c>
      <c r="D57" s="81" t="s">
        <v>51</v>
      </c>
      <c r="E57" s="83" t="s">
        <v>27</v>
      </c>
      <c r="F57" s="80">
        <v>84.0</v>
      </c>
      <c r="G57" s="80" t="s">
        <v>48</v>
      </c>
      <c r="H57" s="81"/>
      <c r="I57" s="81"/>
      <c r="J57" s="81"/>
      <c r="K57" s="82"/>
      <c r="L57" s="81"/>
      <c r="M57" s="81"/>
      <c r="N57" s="81"/>
      <c r="O57" s="76"/>
      <c r="S57" s="11">
        <v>17.0</v>
      </c>
      <c r="T57" s="11">
        <v>94.0</v>
      </c>
      <c r="U57" s="11">
        <v>80.0</v>
      </c>
      <c r="V57" s="11">
        <v>77.0</v>
      </c>
      <c r="W57" s="11">
        <v>5.6</v>
      </c>
      <c r="X57" s="11">
        <v>66.9</v>
      </c>
    </row>
    <row r="58">
      <c r="A58" s="77"/>
      <c r="B58" s="78">
        <v>43754.0</v>
      </c>
      <c r="C58" s="78" t="str">
        <f t="shared" si="3"/>
        <v>GUY</v>
      </c>
      <c r="D58" s="81" t="s">
        <v>51</v>
      </c>
      <c r="E58" s="83" t="s">
        <v>27</v>
      </c>
      <c r="F58" s="80">
        <v>74.0</v>
      </c>
      <c r="G58" s="80" t="s">
        <v>50</v>
      </c>
      <c r="H58" s="81"/>
      <c r="I58" s="81"/>
      <c r="J58" s="81"/>
      <c r="K58" s="82"/>
      <c r="L58" s="81"/>
      <c r="M58" s="81"/>
      <c r="N58" s="81"/>
      <c r="O58" s="76"/>
      <c r="S58" s="11">
        <v>20.0</v>
      </c>
      <c r="T58" s="11">
        <v>92.0</v>
      </c>
      <c r="U58" s="11">
        <v>80.0</v>
      </c>
      <c r="V58" s="11">
        <v>74.0</v>
      </c>
      <c r="W58" s="11">
        <v>4.8</v>
      </c>
      <c r="X58" s="11">
        <v>67.4</v>
      </c>
    </row>
    <row r="59">
      <c r="A59" s="77"/>
      <c r="B59" s="78">
        <v>43754.0</v>
      </c>
      <c r="C59" s="78" t="str">
        <f t="shared" si="3"/>
        <v>GUY</v>
      </c>
      <c r="D59" s="81" t="s">
        <v>51</v>
      </c>
      <c r="E59" s="83" t="s">
        <v>27</v>
      </c>
      <c r="F59" s="80">
        <v>87.0</v>
      </c>
      <c r="G59" s="80" t="s">
        <v>48</v>
      </c>
      <c r="H59" s="81"/>
      <c r="I59" s="81"/>
      <c r="J59" s="81"/>
      <c r="K59" s="82"/>
      <c r="L59" s="81"/>
      <c r="M59" s="81"/>
      <c r="N59" s="81"/>
      <c r="O59" s="76"/>
      <c r="S59" s="11">
        <v>17.0</v>
      </c>
      <c r="T59" s="11">
        <v>94.0</v>
      </c>
      <c r="U59" s="11">
        <v>84.0</v>
      </c>
      <c r="V59" s="11">
        <v>75.0</v>
      </c>
      <c r="W59" s="11">
        <v>5.9</v>
      </c>
      <c r="X59" s="11">
        <v>67.5</v>
      </c>
    </row>
    <row r="60">
      <c r="A60" s="77"/>
      <c r="B60" s="78">
        <v>43754.0</v>
      </c>
      <c r="C60" s="78" t="str">
        <f t="shared" si="3"/>
        <v>GUY</v>
      </c>
      <c r="D60" s="81" t="s">
        <v>51</v>
      </c>
      <c r="E60" s="83" t="s">
        <v>29</v>
      </c>
      <c r="F60" s="80">
        <v>72.0</v>
      </c>
      <c r="G60" s="80" t="s">
        <v>48</v>
      </c>
      <c r="H60" s="81"/>
      <c r="I60" s="81"/>
      <c r="J60" s="81"/>
      <c r="K60" s="82"/>
      <c r="L60" s="81"/>
      <c r="M60" s="81"/>
      <c r="N60" s="81"/>
      <c r="O60" s="76"/>
      <c r="S60" s="11">
        <v>15.0</v>
      </c>
      <c r="T60" s="11">
        <v>94.0</v>
      </c>
      <c r="U60" s="11">
        <v>82.0</v>
      </c>
      <c r="V60" s="11">
        <v>80.0</v>
      </c>
      <c r="W60" s="11">
        <v>5.5</v>
      </c>
      <c r="X60" s="11">
        <v>66.4</v>
      </c>
    </row>
    <row r="61">
      <c r="A61" s="77"/>
      <c r="B61" s="78">
        <v>43754.0</v>
      </c>
      <c r="C61" s="78" t="str">
        <f t="shared" si="3"/>
        <v>GUY</v>
      </c>
      <c r="D61" s="81" t="s">
        <v>51</v>
      </c>
      <c r="E61" s="83" t="s">
        <v>29</v>
      </c>
      <c r="F61" s="104">
        <v>81.0</v>
      </c>
      <c r="G61" s="80" t="s">
        <v>48</v>
      </c>
      <c r="H61" s="81"/>
      <c r="I61" s="81"/>
      <c r="J61" s="81"/>
      <c r="K61" s="82"/>
      <c r="L61" s="81"/>
      <c r="M61" s="81"/>
      <c r="N61" s="81"/>
      <c r="O61" s="76"/>
      <c r="S61" s="11">
        <v>21.0</v>
      </c>
      <c r="T61" s="11">
        <v>94.0</v>
      </c>
      <c r="U61" s="11">
        <v>80.0</v>
      </c>
      <c r="V61" s="11">
        <v>78.0</v>
      </c>
      <c r="W61" s="11">
        <v>4.9</v>
      </c>
      <c r="X61" s="11">
        <v>66.8</v>
      </c>
    </row>
    <row r="62">
      <c r="A62" s="77"/>
      <c r="B62" s="78">
        <v>43754.0</v>
      </c>
      <c r="C62" s="78" t="str">
        <f t="shared" si="3"/>
        <v>GUY</v>
      </c>
      <c r="D62" s="81" t="s">
        <v>51</v>
      </c>
      <c r="E62" s="83" t="s">
        <v>27</v>
      </c>
      <c r="F62" s="80">
        <v>72.0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  <c r="S62" s="11">
        <v>18.0</v>
      </c>
      <c r="T62" s="11">
        <v>95.0</v>
      </c>
      <c r="U62" s="11">
        <v>81.0</v>
      </c>
      <c r="V62" s="11">
        <v>76.0</v>
      </c>
      <c r="W62" s="11">
        <v>8.6</v>
      </c>
      <c r="X62" s="11">
        <v>69.1</v>
      </c>
    </row>
    <row r="63">
      <c r="A63" s="77"/>
      <c r="B63" s="78">
        <v>43754.0</v>
      </c>
      <c r="C63" s="78" t="str">
        <f t="shared" si="3"/>
        <v>GUY</v>
      </c>
      <c r="D63" s="81" t="s">
        <v>51</v>
      </c>
      <c r="E63" s="83" t="s">
        <v>29</v>
      </c>
      <c r="F63" s="80">
        <v>86.0</v>
      </c>
      <c r="G63" s="80" t="s">
        <v>48</v>
      </c>
      <c r="H63" s="81"/>
      <c r="I63" s="81"/>
      <c r="J63" s="81"/>
      <c r="K63" s="82"/>
      <c r="L63" s="81"/>
      <c r="M63" s="81"/>
      <c r="N63" s="81"/>
      <c r="O63" s="76"/>
      <c r="S63" s="11">
        <v>18.0</v>
      </c>
      <c r="T63" s="11">
        <v>89.0</v>
      </c>
      <c r="U63" s="11">
        <v>82.0</v>
      </c>
      <c r="V63" s="11">
        <v>75.0</v>
      </c>
      <c r="W63" s="11">
        <v>3.8</v>
      </c>
      <c r="X63" s="11">
        <v>61.6</v>
      </c>
    </row>
    <row r="64">
      <c r="A64" s="77"/>
      <c r="B64" s="78">
        <v>43754.0</v>
      </c>
      <c r="C64" s="78" t="str">
        <f t="shared" si="3"/>
        <v>GUY</v>
      </c>
      <c r="D64" s="81" t="s">
        <v>51</v>
      </c>
      <c r="E64" s="83" t="s">
        <v>29</v>
      </c>
      <c r="F64" s="80">
        <v>85.0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  <c r="S64" s="11">
        <v>15.0</v>
      </c>
      <c r="T64" s="11">
        <v>89.0</v>
      </c>
      <c r="U64" s="11">
        <v>83.0</v>
      </c>
      <c r="V64" s="11">
        <v>82.0</v>
      </c>
      <c r="W64" s="11">
        <v>4.0</v>
      </c>
      <c r="X64" s="11">
        <v>61.3</v>
      </c>
    </row>
    <row r="65">
      <c r="A65" s="77"/>
      <c r="B65" s="78">
        <v>43754.0</v>
      </c>
      <c r="C65" s="78" t="str">
        <f t="shared" si="3"/>
        <v>GUY</v>
      </c>
      <c r="D65" s="81" t="s">
        <v>51</v>
      </c>
      <c r="E65" s="83" t="s">
        <v>27</v>
      </c>
      <c r="F65" s="80">
        <v>50.0</v>
      </c>
      <c r="G65" s="80" t="s">
        <v>46</v>
      </c>
      <c r="H65" s="81"/>
      <c r="I65" s="81"/>
      <c r="J65" s="81"/>
      <c r="K65" s="82"/>
      <c r="L65" s="81"/>
      <c r="M65" s="81"/>
      <c r="N65" s="81"/>
      <c r="O65" s="76"/>
      <c r="S65" s="11">
        <v>15.0</v>
      </c>
      <c r="T65" s="11">
        <v>95.0</v>
      </c>
      <c r="U65" s="11">
        <v>86.0</v>
      </c>
      <c r="V65" s="11">
        <v>77.0</v>
      </c>
      <c r="W65" s="11">
        <v>6.1</v>
      </c>
      <c r="X65" s="11">
        <v>63.9</v>
      </c>
    </row>
    <row r="66">
      <c r="A66" s="77"/>
      <c r="B66" s="78">
        <v>43754.0</v>
      </c>
      <c r="C66" s="78" t="str">
        <f t="shared" si="3"/>
        <v>GUY</v>
      </c>
      <c r="D66" s="81" t="s">
        <v>51</v>
      </c>
      <c r="E66" s="83" t="s">
        <v>27</v>
      </c>
      <c r="F66" s="80">
        <v>82.0</v>
      </c>
      <c r="G66" s="80" t="s">
        <v>47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GUY</v>
      </c>
      <c r="D67" s="81" t="s">
        <v>51</v>
      </c>
      <c r="E67" s="83" t="s">
        <v>27</v>
      </c>
      <c r="F67" s="80">
        <v>61.0</v>
      </c>
      <c r="G67" s="80" t="s">
        <v>50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GUY</v>
      </c>
      <c r="D68" s="81" t="s">
        <v>51</v>
      </c>
      <c r="E68" s="83" t="s">
        <v>29</v>
      </c>
      <c r="F68" s="80">
        <v>77.0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GUY</v>
      </c>
      <c r="D69" s="81" t="s">
        <v>51</v>
      </c>
      <c r="E69" s="83" t="s">
        <v>27</v>
      </c>
      <c r="F69" s="80">
        <v>89.0</v>
      </c>
      <c r="G69" s="80" t="s">
        <v>48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GUY</v>
      </c>
      <c r="D70" s="81" t="s">
        <v>51</v>
      </c>
      <c r="E70" s="83" t="s">
        <v>27</v>
      </c>
      <c r="F70" s="80">
        <v>79.0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GUY</v>
      </c>
      <c r="D71" s="81" t="s">
        <v>51</v>
      </c>
      <c r="E71" s="83" t="s">
        <v>27</v>
      </c>
      <c r="F71" s="104">
        <v>88.0</v>
      </c>
      <c r="G71" s="80" t="s">
        <v>48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</row>
    <row r="2">
      <c r="A2" s="1"/>
      <c r="B2" s="4" t="s">
        <v>138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/>
      <c r="T3" s="11"/>
      <c r="U3" s="11"/>
      <c r="V3" s="11"/>
      <c r="W3" s="11"/>
      <c r="X3" s="11"/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/>
      <c r="T4" s="11"/>
      <c r="U4" s="11"/>
      <c r="V4" s="11"/>
      <c r="W4" s="11"/>
      <c r="X4" s="11"/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84.0</v>
      </c>
      <c r="Q5" s="23"/>
      <c r="S5" s="11"/>
      <c r="T5" s="11"/>
      <c r="U5" s="11"/>
      <c r="V5" s="11"/>
      <c r="W5" s="11"/>
      <c r="X5" s="11"/>
    </row>
    <row r="6">
      <c r="A6" s="1"/>
      <c r="B6" s="24" t="s">
        <v>25</v>
      </c>
      <c r="C6" s="88">
        <f>max(F27:F71)</f>
        <v>97</v>
      </c>
      <c r="D6" s="25">
        <f>average(F27:F71)</f>
        <v>71.53333333</v>
      </c>
      <c r="E6" s="26">
        <f>countifs(F27:F71,"&gt;=90")/45</f>
        <v>0.2666666667</v>
      </c>
      <c r="F6" s="89">
        <f>countifs(F27:F71,"&gt;=95")/45</f>
        <v>0.06666666667</v>
      </c>
      <c r="G6" s="26">
        <f>COUNTIF(G27:G71,"=y")/45</f>
        <v>0.3333333333</v>
      </c>
      <c r="H6" s="25" t="str">
        <f t="shared" ref="H6:M6" si="1">average(S:S)</f>
        <v>#DIV/0!</v>
      </c>
      <c r="I6" s="25" t="str">
        <f t="shared" si="1"/>
        <v>#DIV/0!</v>
      </c>
      <c r="J6" s="25" t="str">
        <f t="shared" si="1"/>
        <v>#DIV/0!</v>
      </c>
      <c r="K6" s="25" t="str">
        <f t="shared" si="1"/>
        <v>#DIV/0!</v>
      </c>
      <c r="L6" s="25" t="str">
        <f t="shared" si="1"/>
        <v>#DIV/0!</v>
      </c>
      <c r="M6" s="27" t="str">
        <f t="shared" si="1"/>
        <v>#DIV/0!</v>
      </c>
      <c r="O6" s="28" t="s">
        <v>26</v>
      </c>
      <c r="P6" s="22"/>
      <c r="Q6" s="23"/>
      <c r="S6" s="11"/>
      <c r="T6" s="11"/>
      <c r="U6" s="29"/>
      <c r="V6" s="29"/>
      <c r="W6" s="11"/>
      <c r="X6" s="11"/>
    </row>
    <row r="7">
      <c r="A7" s="1"/>
      <c r="B7" s="24" t="s">
        <v>27</v>
      </c>
      <c r="C7" s="88">
        <f>maxifs(F27:F71,E27:E71,"=FB")</f>
        <v>97</v>
      </c>
      <c r="D7" s="25">
        <f>averageifs(F27:F71,E27:E71,"=FB")</f>
        <v>70.74074074</v>
      </c>
      <c r="E7" s="26">
        <f>countifs(F27:F71,"&gt;=90",E27:E71,"=FB")/COUNTIFS(E27:E71,"=FB")</f>
        <v>0.1851851852</v>
      </c>
      <c r="F7" s="26">
        <f>countifs(F27:F71,"&gt;=95",E27:E71,"=FB")/COUNTIFS(E27:E71,"=FB")</f>
        <v>0.07407407407</v>
      </c>
      <c r="G7" s="26">
        <f>COUNTIFS(G27:G71,"=Y",E27:E71,"=FB")/COUNTIFS(E27:E71,"=FB")</f>
        <v>0.3703703704</v>
      </c>
      <c r="H7" s="30"/>
      <c r="I7" s="31"/>
      <c r="J7" s="31"/>
      <c r="K7" s="31"/>
      <c r="L7" s="31"/>
      <c r="M7" s="32"/>
      <c r="O7" s="33" t="s">
        <v>28</v>
      </c>
      <c r="P7" s="34"/>
      <c r="Q7" s="35"/>
      <c r="S7" s="11"/>
      <c r="T7" s="11"/>
      <c r="U7" s="29"/>
      <c r="V7" s="29"/>
      <c r="W7" s="11"/>
      <c r="X7" s="11"/>
    </row>
    <row r="8">
      <c r="A8" s="1"/>
      <c r="B8" s="24" t="s">
        <v>29</v>
      </c>
      <c r="C8" s="90">
        <f>maxifs(F27:F71,E27:E71,"=SL")</f>
        <v>97</v>
      </c>
      <c r="D8" s="92">
        <f>averageifs(F27:F71,E27:E71,"=SL")</f>
        <v>72.72222222</v>
      </c>
      <c r="E8" s="89">
        <f>countifs(F27:F71,"&gt;=90",E27:E71,"=SL")/COUNTIFS(E27:E71,"=SL")</f>
        <v>0.3888888889</v>
      </c>
      <c r="F8" s="89">
        <f>countifs(F27:F71,"&gt;=95",E27:E71,"=SL")/COUNTIFS(E27:E71,"=SL")</f>
        <v>0.05555555556</v>
      </c>
      <c r="G8" s="89">
        <f>COUNTIFS(G27:G71,"=Y",E27:E71,"=SL")/COUNTIFS(E27:E71,"=SL")</f>
        <v>0.2777777778</v>
      </c>
      <c r="H8" s="36"/>
      <c r="M8" s="37"/>
      <c r="S8" s="11"/>
      <c r="T8" s="11"/>
      <c r="U8" s="29"/>
      <c r="V8" s="29"/>
      <c r="W8" s="11"/>
      <c r="X8" s="11"/>
    </row>
    <row r="9">
      <c r="A9" s="1"/>
      <c r="B9" s="24" t="s">
        <v>30</v>
      </c>
      <c r="C9" s="90">
        <f>max(F57:F71)</f>
        <v>86</v>
      </c>
      <c r="D9" s="92">
        <f>AVERAGE(F57:F71)</f>
        <v>61.6</v>
      </c>
      <c r="E9" s="89">
        <f>countifs(F57:F71,"&gt;=90")/COUNTIFS(F57:F71,"&gt;0")</f>
        <v>0</v>
      </c>
      <c r="F9" s="89">
        <f>countifs(F57:F71,"&gt;=95")/COUNTIFS(F57:F71,"&gt;0")</f>
        <v>0</v>
      </c>
      <c r="G9" s="89">
        <f>countifs(G57:G71,"=Y")/15</f>
        <v>0.2666666667</v>
      </c>
      <c r="H9" s="36"/>
      <c r="M9" s="37"/>
      <c r="S9" s="11"/>
      <c r="T9" s="11"/>
      <c r="U9" s="29"/>
      <c r="V9" s="29"/>
      <c r="W9" s="11"/>
      <c r="X9" s="11"/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/>
      <c r="T10" s="11"/>
      <c r="U10" s="29"/>
      <c r="V10" s="29"/>
      <c r="W10" s="11"/>
      <c r="X10" s="11"/>
    </row>
    <row r="11">
      <c r="A11" s="1"/>
      <c r="B11" s="1"/>
      <c r="S11" s="11"/>
      <c r="T11" s="11"/>
      <c r="U11" s="11"/>
      <c r="V11" s="11"/>
      <c r="W11" s="11"/>
      <c r="X11" s="11"/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/>
      <c r="T12" s="11"/>
      <c r="U12" s="11"/>
      <c r="V12" s="11"/>
      <c r="W12" s="11"/>
      <c r="X12" s="11"/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/>
      <c r="T13" s="11"/>
      <c r="U13" s="11"/>
      <c r="V13" s="11"/>
      <c r="W13" s="11"/>
      <c r="X13" s="11"/>
    </row>
    <row r="14">
      <c r="A14" s="1"/>
      <c r="B14" s="54" t="s">
        <v>25</v>
      </c>
      <c r="C14" s="93">
        <v>98.0</v>
      </c>
      <c r="D14" s="55">
        <v>78.0</v>
      </c>
      <c r="E14" s="94">
        <v>0.24</v>
      </c>
      <c r="F14" s="95">
        <v>0.04</v>
      </c>
      <c r="G14" s="94">
        <v>0.42</v>
      </c>
      <c r="H14" s="55">
        <v>7.0</v>
      </c>
      <c r="I14" s="55">
        <v>88.0</v>
      </c>
      <c r="J14" s="55">
        <v>85.0</v>
      </c>
      <c r="K14" s="55">
        <v>78.0</v>
      </c>
      <c r="L14" s="55">
        <v>15.0</v>
      </c>
      <c r="M14" s="56">
        <v>67.0</v>
      </c>
      <c r="S14" s="11"/>
      <c r="T14" s="11"/>
      <c r="U14" s="11"/>
      <c r="V14" s="11"/>
      <c r="W14" s="11"/>
      <c r="X14" s="11"/>
    </row>
    <row r="15">
      <c r="A15" s="1"/>
      <c r="B15" s="54" t="s">
        <v>27</v>
      </c>
      <c r="C15" s="93">
        <v>98.0</v>
      </c>
      <c r="D15" s="55">
        <v>81.0</v>
      </c>
      <c r="E15" s="94">
        <v>0.33</v>
      </c>
      <c r="F15" s="94">
        <v>0.1</v>
      </c>
      <c r="G15" s="94">
        <v>0.57</v>
      </c>
      <c r="H15" s="57" t="s">
        <v>139</v>
      </c>
      <c r="I15" s="31"/>
      <c r="J15" s="31"/>
      <c r="K15" s="31"/>
      <c r="L15" s="31"/>
      <c r="M15" s="32"/>
      <c r="S15" s="11"/>
      <c r="T15" s="11"/>
      <c r="U15" s="11"/>
      <c r="V15" s="11"/>
      <c r="W15" s="11"/>
      <c r="X15" s="11"/>
    </row>
    <row r="16">
      <c r="A16" s="1"/>
      <c r="B16" s="54" t="s">
        <v>29</v>
      </c>
      <c r="C16" s="96">
        <v>92.0</v>
      </c>
      <c r="D16" s="97">
        <v>76.0</v>
      </c>
      <c r="E16" s="95">
        <v>0.17</v>
      </c>
      <c r="F16" s="95">
        <v>0.0</v>
      </c>
      <c r="G16" s="95">
        <v>0.29</v>
      </c>
      <c r="H16" s="36"/>
      <c r="M16" s="37"/>
      <c r="S16" s="11"/>
      <c r="T16" s="11"/>
      <c r="U16" s="11"/>
      <c r="V16" s="11"/>
      <c r="W16" s="11"/>
      <c r="X16" s="11"/>
    </row>
    <row r="17">
      <c r="A17" s="1"/>
      <c r="B17" s="54" t="s">
        <v>30</v>
      </c>
      <c r="C17" s="96">
        <v>92.0</v>
      </c>
      <c r="D17" s="97">
        <v>82.0</v>
      </c>
      <c r="E17" s="95">
        <v>0.2</v>
      </c>
      <c r="F17" s="95">
        <v>0.0</v>
      </c>
      <c r="G17" s="95">
        <v>0.73</v>
      </c>
      <c r="H17" s="36"/>
      <c r="M17" s="37"/>
      <c r="S17" s="11"/>
      <c r="T17" s="11"/>
      <c r="U17" s="11"/>
      <c r="V17" s="11"/>
      <c r="W17" s="11"/>
      <c r="X17" s="11"/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/>
      <c r="T18" s="11"/>
      <c r="U18" s="11"/>
      <c r="V18" s="11"/>
      <c r="W18" s="11"/>
      <c r="X18" s="1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1"/>
      <c r="W19" s="11"/>
      <c r="X19" s="11"/>
    </row>
    <row r="20">
      <c r="A20" s="1"/>
      <c r="B20" s="62" t="s">
        <v>33</v>
      </c>
      <c r="C20" s="64">
        <f>C6-C14</f>
        <v>-1</v>
      </c>
      <c r="D20" s="64"/>
      <c r="E20" s="64" t="s">
        <v>2</v>
      </c>
      <c r="F20" s="98" t="str">
        <f>H6-H14</f>
        <v>#DIV/0!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1"/>
      <c r="W20" s="11"/>
      <c r="X20" s="11"/>
    </row>
    <row r="21">
      <c r="A21" s="1"/>
      <c r="B21" s="66" t="s">
        <v>34</v>
      </c>
      <c r="C21" s="67">
        <f>D6-D14</f>
        <v>-6.466666667</v>
      </c>
      <c r="D21" s="68"/>
      <c r="E21" s="68" t="s">
        <v>22</v>
      </c>
      <c r="F21" s="99" t="str">
        <f>K6-K14</f>
        <v>#DIV/0!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1"/>
      <c r="W21" s="11"/>
      <c r="X21" s="11"/>
    </row>
    <row r="22">
      <c r="A22" s="1"/>
      <c r="B22" s="66" t="s">
        <v>35</v>
      </c>
      <c r="C22" s="70">
        <f>E6-E14</f>
        <v>0.02666666667</v>
      </c>
      <c r="D22" s="68"/>
      <c r="E22" s="68" t="s">
        <v>6</v>
      </c>
      <c r="F22" s="99" t="str">
        <f>L6-L14</f>
        <v>#DIV/0!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1"/>
      <c r="W22" s="11"/>
      <c r="X22" s="11"/>
    </row>
    <row r="23">
      <c r="A23" s="1"/>
      <c r="B23" s="66" t="s">
        <v>36</v>
      </c>
      <c r="C23" s="71">
        <f>F6-F14</f>
        <v>0.02666666667</v>
      </c>
      <c r="D23" s="68"/>
      <c r="E23" s="68" t="s">
        <v>23</v>
      </c>
      <c r="F23" s="99" t="str">
        <f>M6-M14</f>
        <v>#DIV/0!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1"/>
      <c r="W23" s="11"/>
      <c r="X23" s="11"/>
    </row>
    <row r="24">
      <c r="A24" s="1"/>
      <c r="B24" s="72" t="s">
        <v>37</v>
      </c>
      <c r="C24" s="73">
        <f>G6-G14</f>
        <v>-0.08666666667</v>
      </c>
      <c r="D24" s="74"/>
      <c r="E24" s="74"/>
      <c r="F24" s="75"/>
      <c r="S24" s="11"/>
      <c r="T24" s="11"/>
      <c r="U24" s="11"/>
      <c r="V24" s="11"/>
      <c r="W24" s="11"/>
      <c r="X24" s="11"/>
    </row>
    <row r="25">
      <c r="A25" s="76"/>
      <c r="B25" s="1" t="s">
        <v>38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 t="str">
        <f t="shared" ref="C27:C71" si="2">$B$2</f>
        <v>APOSTLE</v>
      </c>
      <c r="D27" s="79"/>
      <c r="E27" s="76" t="s">
        <v>27</v>
      </c>
      <c r="F27" s="80">
        <v>88.0</v>
      </c>
      <c r="G27" s="80" t="s">
        <v>48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si="2"/>
        <v>APOSTLE</v>
      </c>
      <c r="D28" s="79"/>
      <c r="E28" s="76" t="s">
        <v>27</v>
      </c>
      <c r="F28" s="80">
        <v>50.0</v>
      </c>
      <c r="G28" s="80" t="s">
        <v>46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2"/>
        <v>APOSTLE</v>
      </c>
      <c r="D29" s="79"/>
      <c r="E29" s="76" t="s">
        <v>27</v>
      </c>
      <c r="F29" s="80">
        <v>94.0</v>
      </c>
      <c r="G29" s="80" t="s">
        <v>47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2"/>
        <v>APOSTLE</v>
      </c>
      <c r="D30" s="79"/>
      <c r="E30" s="76" t="s">
        <v>27</v>
      </c>
      <c r="F30" s="80">
        <v>68.0</v>
      </c>
      <c r="G30" s="80" t="s">
        <v>46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2"/>
        <v>APOSTLE</v>
      </c>
      <c r="D31" s="79"/>
      <c r="E31" s="76" t="s">
        <v>27</v>
      </c>
      <c r="F31" s="80">
        <v>50.0</v>
      </c>
      <c r="G31" s="80" t="s">
        <v>46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2"/>
        <v>APOSTLE</v>
      </c>
      <c r="D32" s="79"/>
      <c r="E32" s="76" t="s">
        <v>27</v>
      </c>
      <c r="F32" s="80">
        <v>64.0</v>
      </c>
      <c r="G32" s="80" t="s">
        <v>50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2"/>
        <v>APOSTLE</v>
      </c>
      <c r="D33" s="79"/>
      <c r="E33" s="76" t="s">
        <v>27</v>
      </c>
      <c r="F33" s="80">
        <v>94.0</v>
      </c>
      <c r="G33" s="80" t="s">
        <v>48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2"/>
        <v>APOSTLE</v>
      </c>
      <c r="D34" s="79"/>
      <c r="E34" s="76" t="s">
        <v>27</v>
      </c>
      <c r="F34" s="80">
        <v>75.0</v>
      </c>
      <c r="G34" s="80" t="s">
        <v>50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2"/>
        <v>APOSTLE</v>
      </c>
      <c r="D35" s="79"/>
      <c r="E35" s="76" t="s">
        <v>27</v>
      </c>
      <c r="F35" s="104">
        <v>81.0</v>
      </c>
      <c r="G35" s="80" t="s">
        <v>50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2"/>
        <v>APOSTLE</v>
      </c>
      <c r="D36" s="79"/>
      <c r="E36" s="76" t="s">
        <v>27</v>
      </c>
      <c r="F36" s="80">
        <v>79.0</v>
      </c>
      <c r="G36" s="80" t="s">
        <v>48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2"/>
        <v>APOSTLE</v>
      </c>
      <c r="D37" s="79"/>
      <c r="E37" s="76" t="s">
        <v>27</v>
      </c>
      <c r="F37" s="80">
        <v>97.0</v>
      </c>
      <c r="G37" s="80" t="s">
        <v>48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2"/>
        <v>APOSTLE</v>
      </c>
      <c r="D38" s="79"/>
      <c r="E38" s="76" t="s">
        <v>27</v>
      </c>
      <c r="F38" s="80">
        <v>69.0</v>
      </c>
      <c r="G38" s="80" t="s">
        <v>46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2"/>
        <v>APOSTLE</v>
      </c>
      <c r="D39" s="79"/>
      <c r="E39" s="76" t="s">
        <v>27</v>
      </c>
      <c r="F39" s="80">
        <v>91.0</v>
      </c>
      <c r="G39" s="80" t="s">
        <v>48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2"/>
        <v>APOSTLE</v>
      </c>
      <c r="D40" s="79"/>
      <c r="E40" s="76" t="s">
        <v>27</v>
      </c>
      <c r="F40" s="104">
        <v>95.0</v>
      </c>
      <c r="G40" s="80" t="s">
        <v>48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2"/>
        <v>APOSTLE</v>
      </c>
      <c r="D41" s="79"/>
      <c r="E41" s="76" t="s">
        <v>27</v>
      </c>
      <c r="F41" s="104">
        <v>71.0</v>
      </c>
      <c r="G41" s="80" t="s">
        <v>50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2"/>
        <v>APOSTLE</v>
      </c>
      <c r="D42" s="79"/>
      <c r="E42" s="76" t="s">
        <v>29</v>
      </c>
      <c r="F42" s="80">
        <v>50.0</v>
      </c>
      <c r="G42" s="80" t="s">
        <v>46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2"/>
        <v>APOSTLE</v>
      </c>
      <c r="D43" s="79"/>
      <c r="E43" s="76" t="s">
        <v>29</v>
      </c>
      <c r="F43" s="104">
        <v>63.0</v>
      </c>
      <c r="G43" s="80" t="s">
        <v>47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2"/>
        <v>APOSTLE</v>
      </c>
      <c r="D44" s="79"/>
      <c r="E44" s="76" t="s">
        <v>29</v>
      </c>
      <c r="F44" s="104">
        <v>93.0</v>
      </c>
      <c r="G44" s="80" t="s">
        <v>47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2"/>
        <v>APOSTLE</v>
      </c>
      <c r="D45" s="79"/>
      <c r="E45" s="76" t="s">
        <v>29</v>
      </c>
      <c r="F45" s="80">
        <v>50.0</v>
      </c>
      <c r="G45" s="80" t="s">
        <v>46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2"/>
        <v>APOSTLE</v>
      </c>
      <c r="D46" s="79"/>
      <c r="E46" s="76" t="s">
        <v>29</v>
      </c>
      <c r="F46" s="104">
        <v>92.0</v>
      </c>
      <c r="G46" s="80" t="s">
        <v>48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2"/>
        <v>APOSTLE</v>
      </c>
      <c r="D47" s="79"/>
      <c r="E47" s="76" t="s">
        <v>29</v>
      </c>
      <c r="F47" s="80">
        <v>50.0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2"/>
        <v>APOSTLE</v>
      </c>
      <c r="D48" s="79"/>
      <c r="E48" s="76" t="s">
        <v>29</v>
      </c>
      <c r="F48" s="80">
        <v>92.0</v>
      </c>
      <c r="G48" s="80" t="s">
        <v>48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2"/>
        <v>APOSTLE</v>
      </c>
      <c r="D49" s="79"/>
      <c r="E49" s="76" t="s">
        <v>29</v>
      </c>
      <c r="F49" s="80">
        <v>91.0</v>
      </c>
      <c r="G49" s="80" t="s">
        <v>48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2"/>
        <v>APOSTLE</v>
      </c>
      <c r="D50" s="79"/>
      <c r="E50" s="76" t="s">
        <v>29</v>
      </c>
      <c r="F50" s="80">
        <v>50.0</v>
      </c>
      <c r="G50" s="80" t="s">
        <v>46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2"/>
        <v>APOSTLE</v>
      </c>
      <c r="D51" s="79"/>
      <c r="E51" s="76" t="s">
        <v>29</v>
      </c>
      <c r="F51" s="80">
        <v>91.0</v>
      </c>
      <c r="G51" s="80" t="s">
        <v>48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2"/>
        <v>APOSTLE</v>
      </c>
      <c r="D52" s="79"/>
      <c r="E52" s="76" t="s">
        <v>29</v>
      </c>
      <c r="F52" s="80">
        <v>90.0</v>
      </c>
      <c r="G52" s="80" t="s">
        <v>48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2"/>
        <v>APOSTLE</v>
      </c>
      <c r="D53" s="79"/>
      <c r="E53" s="76" t="s">
        <v>29</v>
      </c>
      <c r="F53" s="104">
        <v>83.0</v>
      </c>
      <c r="G53" s="80" t="s">
        <v>50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2"/>
        <v>APOSTLE</v>
      </c>
      <c r="D54" s="79"/>
      <c r="E54" s="76" t="s">
        <v>29</v>
      </c>
      <c r="F54" s="80">
        <v>50.0</v>
      </c>
      <c r="G54" s="80" t="s">
        <v>46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2"/>
        <v>APOSTLE</v>
      </c>
      <c r="D55" s="79"/>
      <c r="E55" s="76" t="s">
        <v>29</v>
      </c>
      <c r="F55" s="104">
        <v>87.0</v>
      </c>
      <c r="G55" s="80" t="s">
        <v>47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2"/>
        <v>APOSTLE</v>
      </c>
      <c r="D56" s="79"/>
      <c r="E56" s="76" t="s">
        <v>29</v>
      </c>
      <c r="F56" s="104">
        <v>97.0</v>
      </c>
      <c r="G56" s="80" t="s">
        <v>47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2"/>
        <v>APOSTLE</v>
      </c>
      <c r="D57" s="81" t="s">
        <v>51</v>
      </c>
      <c r="E57" s="83" t="s">
        <v>27</v>
      </c>
      <c r="F57" s="80">
        <v>50.0</v>
      </c>
      <c r="G57" s="80" t="s">
        <v>46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2"/>
        <v>APOSTLE</v>
      </c>
      <c r="D58" s="81" t="s">
        <v>51</v>
      </c>
      <c r="E58" s="83" t="s">
        <v>27</v>
      </c>
      <c r="F58" s="80">
        <v>50.0</v>
      </c>
      <c r="G58" s="80" t="s">
        <v>45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2"/>
        <v>APOSTLE</v>
      </c>
      <c r="D59" s="81" t="s">
        <v>51</v>
      </c>
      <c r="E59" s="83" t="s">
        <v>27</v>
      </c>
      <c r="F59" s="80">
        <v>50.0</v>
      </c>
      <c r="G59" s="80" t="s">
        <v>45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2"/>
        <v>APOSTLE</v>
      </c>
      <c r="D60" s="81" t="s">
        <v>51</v>
      </c>
      <c r="E60" s="83" t="s">
        <v>29</v>
      </c>
      <c r="F60" s="80">
        <v>68.0</v>
      </c>
      <c r="G60" s="80" t="s">
        <v>46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2"/>
        <v>APOSTLE</v>
      </c>
      <c r="D61" s="81" t="s">
        <v>51</v>
      </c>
      <c r="E61" s="83" t="s">
        <v>27</v>
      </c>
      <c r="F61" s="80">
        <v>50.0</v>
      </c>
      <c r="G61" s="80" t="s">
        <v>46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2"/>
        <v>APOSTLE</v>
      </c>
      <c r="D62" s="81" t="s">
        <v>51</v>
      </c>
      <c r="E62" s="1" t="s">
        <v>27</v>
      </c>
      <c r="F62" s="104">
        <v>59.0</v>
      </c>
      <c r="G62" s="80" t="s">
        <v>46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2"/>
        <v>APOSTLE</v>
      </c>
      <c r="D63" s="81" t="s">
        <v>51</v>
      </c>
      <c r="E63" s="83" t="s">
        <v>27</v>
      </c>
      <c r="F63" s="80">
        <v>63.0</v>
      </c>
      <c r="G63" s="80" t="s">
        <v>46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2"/>
        <v>APOSTLE</v>
      </c>
      <c r="D64" s="81" t="s">
        <v>51</v>
      </c>
      <c r="E64" s="83" t="s">
        <v>27</v>
      </c>
      <c r="F64" s="80">
        <v>78.0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2"/>
        <v>APOSTLE</v>
      </c>
      <c r="D65" s="81" t="s">
        <v>51</v>
      </c>
      <c r="E65" s="83" t="s">
        <v>27</v>
      </c>
      <c r="F65" s="80">
        <v>50.0</v>
      </c>
      <c r="G65" s="80" t="s">
        <v>46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2"/>
        <v>APOSTLE</v>
      </c>
      <c r="D66" s="81" t="s">
        <v>51</v>
      </c>
      <c r="E66" s="83" t="s">
        <v>29</v>
      </c>
      <c r="F66" s="80">
        <v>50.0</v>
      </c>
      <c r="G66" s="80" t="s">
        <v>46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2"/>
        <v>APOSTLE</v>
      </c>
      <c r="D67" s="81" t="s">
        <v>51</v>
      </c>
      <c r="E67" s="83" t="s">
        <v>27</v>
      </c>
      <c r="F67" s="80">
        <v>50.0</v>
      </c>
      <c r="G67" s="80" t="s">
        <v>46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2"/>
        <v>APOSTLE</v>
      </c>
      <c r="D68" s="81" t="s">
        <v>51</v>
      </c>
      <c r="E68" s="83" t="s">
        <v>27</v>
      </c>
      <c r="F68" s="80">
        <v>86.0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2"/>
        <v>APOSTLE</v>
      </c>
      <c r="D69" s="81" t="s">
        <v>51</v>
      </c>
      <c r="E69" s="83" t="s">
        <v>29</v>
      </c>
      <c r="F69" s="80">
        <v>62.0</v>
      </c>
      <c r="G69" s="80" t="s">
        <v>50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2"/>
        <v>APOSTLE</v>
      </c>
      <c r="D70" s="81" t="s">
        <v>51</v>
      </c>
      <c r="E70" s="83" t="s">
        <v>27</v>
      </c>
      <c r="F70" s="80">
        <v>73.0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2"/>
        <v>APOSTLE</v>
      </c>
      <c r="D71" s="81" t="s">
        <v>51</v>
      </c>
      <c r="E71" s="83" t="s">
        <v>27</v>
      </c>
      <c r="F71" s="104">
        <v>85.0</v>
      </c>
      <c r="G71" s="80" t="s">
        <v>48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71"/>
  </cols>
  <sheetData>
    <row r="1">
      <c r="A1" s="84"/>
      <c r="B1" s="85" t="s">
        <v>52</v>
      </c>
      <c r="C1" s="84"/>
      <c r="D1" s="84"/>
      <c r="E1" s="85" t="s">
        <v>53</v>
      </c>
      <c r="F1" s="84"/>
      <c r="G1" s="84"/>
      <c r="H1" s="85" t="s">
        <v>54</v>
      </c>
      <c r="I1" s="84"/>
      <c r="J1" s="84"/>
      <c r="K1" s="85" t="s">
        <v>55</v>
      </c>
      <c r="L1" s="84"/>
      <c r="M1" s="84"/>
      <c r="N1" s="85" t="s">
        <v>56</v>
      </c>
      <c r="O1" s="84"/>
      <c r="P1" s="84"/>
      <c r="Q1" s="85" t="s">
        <v>57</v>
      </c>
      <c r="R1" s="84"/>
      <c r="S1" s="84"/>
      <c r="T1" s="85" t="s">
        <v>58</v>
      </c>
      <c r="U1" s="84"/>
      <c r="V1" s="84"/>
      <c r="W1" s="84"/>
      <c r="X1" s="84"/>
      <c r="Y1" s="84"/>
      <c r="Z1" s="84"/>
    </row>
    <row r="2">
      <c r="A2" s="84"/>
      <c r="B2" s="85">
        <v>90.0</v>
      </c>
      <c r="C2" s="84">
        <v>7.0</v>
      </c>
      <c r="D2" s="84"/>
      <c r="E2" s="85">
        <v>71.0</v>
      </c>
      <c r="F2" s="84">
        <v>24.0</v>
      </c>
      <c r="G2" s="84"/>
      <c r="H2" s="85" t="s">
        <v>46</v>
      </c>
      <c r="I2" s="84" t="s">
        <v>59</v>
      </c>
      <c r="J2" s="84"/>
      <c r="K2" s="85" t="s">
        <v>59</v>
      </c>
      <c r="L2" s="84" t="s">
        <v>59</v>
      </c>
      <c r="M2" s="84"/>
      <c r="N2" s="85" t="s">
        <v>59</v>
      </c>
      <c r="O2" s="84" t="s">
        <v>59</v>
      </c>
      <c r="P2" s="84"/>
      <c r="Q2" s="85">
        <v>90.0</v>
      </c>
      <c r="R2" s="84">
        <v>15.0</v>
      </c>
      <c r="S2" s="84"/>
      <c r="T2" s="85">
        <v>100.0</v>
      </c>
      <c r="U2" s="84">
        <v>35.0</v>
      </c>
      <c r="V2" s="84"/>
      <c r="W2" s="84"/>
      <c r="X2" s="84"/>
      <c r="Y2" s="84"/>
      <c r="Z2" s="84"/>
    </row>
    <row r="3">
      <c r="A3" s="84"/>
      <c r="B3" s="85">
        <v>82.0</v>
      </c>
      <c r="C3" s="84">
        <v>31.0</v>
      </c>
      <c r="D3" s="84"/>
      <c r="E3" s="85" t="s">
        <v>45</v>
      </c>
      <c r="F3" s="84" t="s">
        <v>46</v>
      </c>
      <c r="G3" s="84"/>
      <c r="H3" s="85">
        <v>43.4</v>
      </c>
      <c r="I3" s="84">
        <v>2.0</v>
      </c>
      <c r="J3" s="84"/>
      <c r="K3" s="85">
        <v>96.0</v>
      </c>
      <c r="L3" s="84">
        <v>26.0</v>
      </c>
      <c r="M3" s="84"/>
      <c r="N3" s="85">
        <v>90.0</v>
      </c>
      <c r="O3" s="84">
        <v>18.0</v>
      </c>
      <c r="P3" s="84"/>
      <c r="Q3" s="85">
        <v>94.0</v>
      </c>
      <c r="R3" s="84">
        <v>0.0</v>
      </c>
      <c r="S3" s="84"/>
      <c r="T3" s="85">
        <v>97.0</v>
      </c>
      <c r="U3" s="84">
        <v>12.0</v>
      </c>
      <c r="V3" s="84"/>
      <c r="W3" s="84"/>
      <c r="X3" s="84"/>
      <c r="Y3" s="84"/>
      <c r="Z3" s="84"/>
    </row>
    <row r="4">
      <c r="A4" s="84"/>
      <c r="B4" s="85" t="s">
        <v>59</v>
      </c>
      <c r="C4" s="84" t="s">
        <v>59</v>
      </c>
      <c r="D4" s="84"/>
      <c r="E4" s="85">
        <v>91.6</v>
      </c>
      <c r="F4" s="84">
        <v>-6.0</v>
      </c>
      <c r="G4" s="84"/>
      <c r="H4" s="85">
        <v>74.0</v>
      </c>
      <c r="I4" s="84">
        <v>5.0</v>
      </c>
      <c r="J4" s="84"/>
      <c r="K4" s="85">
        <v>94.0</v>
      </c>
      <c r="L4" s="84">
        <v>20.0</v>
      </c>
      <c r="M4" s="84"/>
      <c r="N4" s="85">
        <v>90.0</v>
      </c>
      <c r="O4" s="84">
        <v>14.0</v>
      </c>
      <c r="P4" s="84"/>
      <c r="Q4" s="85">
        <v>80.0</v>
      </c>
      <c r="R4" s="84">
        <v>5.0</v>
      </c>
      <c r="S4" s="84"/>
      <c r="T4" s="85">
        <v>83.0</v>
      </c>
      <c r="U4" s="84">
        <v>43.0</v>
      </c>
      <c r="V4" s="84"/>
      <c r="W4" s="84"/>
      <c r="X4" s="84"/>
      <c r="Y4" s="84"/>
      <c r="Z4" s="84"/>
    </row>
    <row r="5">
      <c r="A5" s="84"/>
      <c r="B5" s="85">
        <v>89.8</v>
      </c>
      <c r="C5" s="84">
        <v>-18.0</v>
      </c>
      <c r="D5" s="84"/>
      <c r="E5" s="85">
        <v>82.2</v>
      </c>
      <c r="F5" s="84">
        <v>-12.0</v>
      </c>
      <c r="G5" s="84"/>
      <c r="H5" s="85">
        <v>100.0</v>
      </c>
      <c r="I5" s="84">
        <v>21.0</v>
      </c>
      <c r="J5" s="84"/>
      <c r="K5" s="85">
        <v>103.0</v>
      </c>
      <c r="L5" s="84">
        <v>27.0</v>
      </c>
      <c r="M5" s="84"/>
      <c r="N5" s="85">
        <v>85.0</v>
      </c>
      <c r="O5" s="84">
        <v>7.0</v>
      </c>
      <c r="P5" s="84"/>
      <c r="Q5" s="85">
        <v>85.0</v>
      </c>
      <c r="R5" s="84">
        <v>13.0</v>
      </c>
      <c r="S5" s="84"/>
      <c r="T5" s="85">
        <v>91.0</v>
      </c>
      <c r="U5" s="84">
        <v>27.0</v>
      </c>
      <c r="V5" s="84"/>
      <c r="W5" s="84"/>
      <c r="X5" s="84"/>
      <c r="Y5" s="84"/>
      <c r="Z5" s="84"/>
    </row>
    <row r="6">
      <c r="A6" s="84"/>
      <c r="B6" s="85">
        <v>61.7</v>
      </c>
      <c r="C6" s="84">
        <v>35.0</v>
      </c>
      <c r="D6" s="84"/>
      <c r="E6" s="85">
        <v>70.8</v>
      </c>
      <c r="F6" s="84">
        <v>44.0</v>
      </c>
      <c r="G6" s="84"/>
      <c r="H6" s="85" t="s">
        <v>46</v>
      </c>
      <c r="I6" s="84" t="s">
        <v>59</v>
      </c>
      <c r="J6" s="84"/>
      <c r="K6" s="85">
        <v>108.0</v>
      </c>
      <c r="L6" s="84">
        <v>21.0</v>
      </c>
      <c r="M6" s="84"/>
      <c r="N6" s="85">
        <v>76.0</v>
      </c>
      <c r="O6" s="84">
        <v>37.0</v>
      </c>
      <c r="P6" s="84"/>
      <c r="Q6" s="85">
        <v>100.0</v>
      </c>
      <c r="R6" s="84">
        <v>9.0</v>
      </c>
      <c r="S6" s="84"/>
      <c r="T6" s="85">
        <v>105.0</v>
      </c>
      <c r="U6" s="84">
        <v>3.0</v>
      </c>
      <c r="V6" s="84"/>
      <c r="W6" s="84"/>
      <c r="X6" s="84"/>
      <c r="Y6" s="84"/>
      <c r="Z6" s="84"/>
    </row>
    <row r="7">
      <c r="A7" s="84"/>
      <c r="B7" s="85">
        <v>100.0</v>
      </c>
      <c r="C7" s="84">
        <v>-6.0</v>
      </c>
      <c r="D7" s="84"/>
      <c r="E7" s="85">
        <v>83.4</v>
      </c>
      <c r="F7" s="84">
        <v>48.0</v>
      </c>
      <c r="G7" s="84"/>
      <c r="H7" s="85">
        <v>100.0</v>
      </c>
      <c r="I7" s="84">
        <v>20.0</v>
      </c>
      <c r="J7" s="84"/>
      <c r="K7" s="85">
        <v>76.0</v>
      </c>
      <c r="L7" s="84">
        <v>28.0</v>
      </c>
      <c r="M7" s="84"/>
      <c r="N7" s="85">
        <v>90.0</v>
      </c>
      <c r="O7" s="84">
        <v>-1.0</v>
      </c>
      <c r="P7" s="84"/>
      <c r="Q7" s="85">
        <v>83.0</v>
      </c>
      <c r="R7" s="84">
        <v>9.0</v>
      </c>
      <c r="S7" s="84"/>
      <c r="T7" s="85">
        <v>78.0</v>
      </c>
      <c r="U7" s="84">
        <v>49.0</v>
      </c>
      <c r="V7" s="84"/>
      <c r="W7" s="84"/>
      <c r="X7" s="84"/>
      <c r="Y7" s="84"/>
      <c r="Z7" s="84"/>
    </row>
    <row r="8">
      <c r="A8" s="84"/>
      <c r="B8" s="85" t="s">
        <v>60</v>
      </c>
      <c r="C8" s="84" t="s">
        <v>60</v>
      </c>
      <c r="D8" s="84"/>
      <c r="E8" s="85" t="s">
        <v>46</v>
      </c>
      <c r="F8" s="84" t="s">
        <v>46</v>
      </c>
      <c r="G8" s="84"/>
      <c r="H8" s="85">
        <v>93.0</v>
      </c>
      <c r="I8" s="84">
        <v>21.0</v>
      </c>
      <c r="J8" s="84"/>
      <c r="K8" s="85">
        <v>93.0</v>
      </c>
      <c r="L8" s="84">
        <v>18.0</v>
      </c>
      <c r="M8" s="84"/>
      <c r="N8" s="85">
        <v>89.0</v>
      </c>
      <c r="O8" s="84">
        <v>13.0</v>
      </c>
      <c r="P8" s="84"/>
      <c r="Q8" s="85">
        <v>73.0</v>
      </c>
      <c r="R8" s="84">
        <v>47.0</v>
      </c>
      <c r="S8" s="84"/>
      <c r="T8" s="85" t="s">
        <v>59</v>
      </c>
      <c r="U8" s="84" t="s">
        <v>59</v>
      </c>
      <c r="V8" s="84"/>
      <c r="W8" s="84"/>
      <c r="X8" s="84"/>
      <c r="Y8" s="84"/>
      <c r="Z8" s="84"/>
    </row>
    <row r="9">
      <c r="A9" s="84"/>
      <c r="B9" s="85">
        <v>66.9</v>
      </c>
      <c r="C9" s="84">
        <v>45.0</v>
      </c>
      <c r="D9" s="84"/>
      <c r="E9" s="85">
        <v>74.1</v>
      </c>
      <c r="F9" s="84">
        <v>43.0</v>
      </c>
      <c r="G9" s="84"/>
      <c r="H9" s="85">
        <v>82.0</v>
      </c>
      <c r="I9" s="84">
        <v>41.0</v>
      </c>
      <c r="J9" s="84"/>
      <c r="K9" s="85">
        <v>96.0</v>
      </c>
      <c r="L9" s="84">
        <v>26.0</v>
      </c>
      <c r="M9" s="84"/>
      <c r="N9" s="85">
        <v>83.0</v>
      </c>
      <c r="O9" s="84">
        <v>33.0</v>
      </c>
      <c r="P9" s="84"/>
      <c r="Q9" s="85" t="s">
        <v>59</v>
      </c>
      <c r="R9" s="84" t="s">
        <v>59</v>
      </c>
      <c r="S9" s="84"/>
      <c r="T9" s="85" t="s">
        <v>59</v>
      </c>
      <c r="U9" s="84" t="s">
        <v>59</v>
      </c>
      <c r="V9" s="84"/>
      <c r="W9" s="84"/>
      <c r="X9" s="84"/>
      <c r="Y9" s="84"/>
      <c r="Z9" s="84"/>
    </row>
    <row r="10">
      <c r="A10" s="84"/>
      <c r="B10" s="85">
        <v>91.3</v>
      </c>
      <c r="C10" s="84">
        <v>17.0</v>
      </c>
      <c r="D10" s="84"/>
      <c r="E10" s="85">
        <v>80.1</v>
      </c>
      <c r="F10" s="84">
        <v>35.0</v>
      </c>
      <c r="G10" s="84"/>
      <c r="H10" s="85">
        <v>99.0</v>
      </c>
      <c r="I10" s="84">
        <v>17.0</v>
      </c>
      <c r="J10" s="84"/>
      <c r="K10" s="85">
        <v>93.0</v>
      </c>
      <c r="L10" s="84">
        <v>1.0</v>
      </c>
      <c r="M10" s="84"/>
      <c r="N10" s="85">
        <v>97.0</v>
      </c>
      <c r="O10" s="84">
        <v>76.0</v>
      </c>
      <c r="P10" s="84"/>
      <c r="Q10" s="85">
        <v>82.0</v>
      </c>
      <c r="R10" s="84">
        <v>35.0</v>
      </c>
      <c r="S10" s="84"/>
      <c r="T10" s="85">
        <v>92.0</v>
      </c>
      <c r="U10" s="84">
        <v>4.0</v>
      </c>
      <c r="V10" s="84"/>
      <c r="W10" s="84"/>
      <c r="X10" s="84"/>
      <c r="Y10" s="84"/>
      <c r="Z10" s="84"/>
    </row>
    <row r="11">
      <c r="A11" s="84"/>
      <c r="B11" s="85">
        <v>83.7</v>
      </c>
      <c r="C11" s="84">
        <v>35.0</v>
      </c>
      <c r="D11" s="84"/>
      <c r="E11" s="85">
        <v>99.1</v>
      </c>
      <c r="F11" s="84">
        <v>-6.0</v>
      </c>
      <c r="G11" s="84"/>
      <c r="H11" s="85">
        <v>95.0</v>
      </c>
      <c r="I11" s="84">
        <v>16.0</v>
      </c>
      <c r="J11" s="84"/>
      <c r="K11" s="85" t="s">
        <v>59</v>
      </c>
      <c r="L11" s="84" t="s">
        <v>59</v>
      </c>
      <c r="M11" s="84"/>
      <c r="N11" s="85">
        <v>88.0</v>
      </c>
      <c r="O11" s="84">
        <v>-3.0</v>
      </c>
      <c r="P11" s="84"/>
      <c r="Q11" s="85">
        <v>87.0</v>
      </c>
      <c r="R11" s="84">
        <v>23.0</v>
      </c>
      <c r="S11" s="84"/>
      <c r="T11" s="85">
        <v>75.0</v>
      </c>
      <c r="U11" s="84">
        <v>-13.0</v>
      </c>
      <c r="V11" s="84"/>
      <c r="W11" s="84"/>
      <c r="X11" s="84"/>
      <c r="Y11" s="84"/>
      <c r="Z11" s="84"/>
    </row>
    <row r="12">
      <c r="A12" s="84"/>
      <c r="B12" s="85" t="s">
        <v>60</v>
      </c>
      <c r="C12" s="84" t="s">
        <v>60</v>
      </c>
      <c r="D12" s="84"/>
      <c r="E12" s="85">
        <v>102.0</v>
      </c>
      <c r="F12" s="84">
        <v>-1.0</v>
      </c>
      <c r="G12" s="84"/>
      <c r="H12" s="85" t="s">
        <v>59</v>
      </c>
      <c r="I12" s="84" t="s">
        <v>59</v>
      </c>
      <c r="J12" s="84"/>
      <c r="K12" s="85" t="s">
        <v>59</v>
      </c>
      <c r="L12" s="84" t="s">
        <v>59</v>
      </c>
      <c r="M12" s="84"/>
      <c r="N12" s="85">
        <v>83.0</v>
      </c>
      <c r="O12" s="84">
        <v>16.0</v>
      </c>
      <c r="P12" s="84"/>
      <c r="Q12" s="85">
        <v>70.0</v>
      </c>
      <c r="R12" s="84">
        <v>42.0</v>
      </c>
      <c r="S12" s="84"/>
      <c r="T12" s="85" t="s">
        <v>59</v>
      </c>
      <c r="U12" s="84" t="s">
        <v>59</v>
      </c>
      <c r="V12" s="84"/>
      <c r="W12" s="84"/>
      <c r="X12" s="84"/>
      <c r="Y12" s="84"/>
      <c r="Z12" s="84"/>
    </row>
    <row r="13">
      <c r="A13" s="84"/>
      <c r="B13" s="85" t="s">
        <v>59</v>
      </c>
      <c r="C13" s="84" t="s">
        <v>59</v>
      </c>
      <c r="D13" s="84"/>
      <c r="E13" s="85">
        <v>91.0</v>
      </c>
      <c r="F13" s="84">
        <v>35.0</v>
      </c>
      <c r="G13" s="84"/>
      <c r="H13" s="85">
        <v>91.5</v>
      </c>
      <c r="I13" s="84">
        <v>17.0</v>
      </c>
      <c r="J13" s="84"/>
      <c r="K13" s="85">
        <v>99.0</v>
      </c>
      <c r="L13" s="84">
        <v>-6.0</v>
      </c>
      <c r="M13" s="84"/>
      <c r="N13" s="85">
        <v>88.0</v>
      </c>
      <c r="O13" s="84">
        <v>12.0</v>
      </c>
      <c r="P13" s="84"/>
      <c r="Q13" s="85">
        <v>98.0</v>
      </c>
      <c r="R13" s="84">
        <v>0.0</v>
      </c>
      <c r="S13" s="84"/>
      <c r="T13" s="85">
        <v>66.0</v>
      </c>
      <c r="U13" s="84">
        <v>26.0</v>
      </c>
      <c r="V13" s="84"/>
      <c r="W13" s="84"/>
      <c r="X13" s="84"/>
      <c r="Y13" s="84"/>
      <c r="Z13" s="84"/>
    </row>
    <row r="14">
      <c r="A14" s="84"/>
      <c r="B14" s="85" t="s">
        <v>59</v>
      </c>
      <c r="C14" s="84" t="s">
        <v>59</v>
      </c>
      <c r="D14" s="84"/>
      <c r="E14" s="85">
        <v>94.0</v>
      </c>
      <c r="F14" s="84">
        <v>16.0</v>
      </c>
      <c r="G14" s="84"/>
      <c r="H14" s="85">
        <v>90.0</v>
      </c>
      <c r="I14" s="84">
        <v>15.0</v>
      </c>
      <c r="J14" s="84"/>
      <c r="K14" s="85">
        <v>75.0</v>
      </c>
      <c r="L14" s="84">
        <v>-13.0</v>
      </c>
      <c r="M14" s="84"/>
      <c r="N14" s="85">
        <v>90.0</v>
      </c>
      <c r="O14" s="84">
        <v>15.0</v>
      </c>
      <c r="P14" s="84"/>
      <c r="Q14" s="85" t="s">
        <v>59</v>
      </c>
      <c r="R14" s="84" t="s">
        <v>59</v>
      </c>
      <c r="S14" s="84"/>
      <c r="T14" s="85">
        <v>62.0</v>
      </c>
      <c r="U14" s="84">
        <v>51.0</v>
      </c>
      <c r="V14" s="84"/>
      <c r="W14" s="84"/>
      <c r="X14" s="84"/>
      <c r="Y14" s="84"/>
      <c r="Z14" s="84"/>
    </row>
    <row r="15">
      <c r="A15" s="84"/>
      <c r="B15" s="85" t="s">
        <v>59</v>
      </c>
      <c r="C15" s="84" t="s">
        <v>59</v>
      </c>
      <c r="D15" s="84"/>
      <c r="E15" s="85">
        <v>85.0</v>
      </c>
      <c r="F15" s="84">
        <v>15.0</v>
      </c>
      <c r="G15" s="84"/>
      <c r="H15" s="85">
        <v>90.0</v>
      </c>
      <c r="I15" s="84">
        <v>42.0</v>
      </c>
      <c r="J15" s="84"/>
      <c r="K15" s="85">
        <v>95.0</v>
      </c>
      <c r="L15" s="84">
        <v>22.0</v>
      </c>
      <c r="M15" s="84"/>
      <c r="N15" s="85">
        <v>85.0</v>
      </c>
      <c r="O15" s="84">
        <v>20.0</v>
      </c>
      <c r="P15" s="84"/>
      <c r="Q15" s="85">
        <v>95.0</v>
      </c>
      <c r="R15" s="84">
        <v>20.0</v>
      </c>
      <c r="S15" s="84"/>
      <c r="T15" s="85">
        <v>77.0</v>
      </c>
      <c r="U15" s="84">
        <v>-8.0</v>
      </c>
      <c r="V15" s="84"/>
      <c r="W15" s="84"/>
      <c r="X15" s="84"/>
      <c r="Y15" s="84"/>
      <c r="Z15" s="84"/>
    </row>
    <row r="16">
      <c r="A16" s="84"/>
      <c r="B16" s="85" t="s">
        <v>59</v>
      </c>
      <c r="C16" s="84" t="s">
        <v>59</v>
      </c>
      <c r="D16" s="84"/>
      <c r="E16" s="85" t="s">
        <v>46</v>
      </c>
      <c r="F16" s="84" t="s">
        <v>59</v>
      </c>
      <c r="G16" s="84"/>
      <c r="H16" s="85">
        <v>89.0</v>
      </c>
      <c r="I16" s="84">
        <v>-6.0</v>
      </c>
      <c r="J16" s="84"/>
      <c r="K16" s="85" t="s">
        <v>59</v>
      </c>
      <c r="L16" s="84" t="s">
        <v>59</v>
      </c>
      <c r="M16" s="84"/>
      <c r="N16" s="85" t="s">
        <v>59</v>
      </c>
      <c r="O16" s="84" t="s">
        <v>59</v>
      </c>
      <c r="P16" s="84"/>
      <c r="Q16" s="85">
        <v>87.0</v>
      </c>
      <c r="R16" s="84">
        <v>24.0</v>
      </c>
      <c r="S16" s="84"/>
      <c r="T16" s="85" t="s">
        <v>60</v>
      </c>
      <c r="U16" s="84" t="s">
        <v>60</v>
      </c>
      <c r="V16" s="84"/>
      <c r="W16" s="84"/>
      <c r="X16" s="84"/>
      <c r="Y16" s="84"/>
      <c r="Z16" s="84"/>
    </row>
    <row r="17">
      <c r="A17" s="84"/>
      <c r="B17" s="85">
        <v>97.0</v>
      </c>
      <c r="C17" s="84">
        <v>10.0</v>
      </c>
      <c r="D17" s="84"/>
      <c r="E17" s="85">
        <v>87.7</v>
      </c>
      <c r="F17" s="84">
        <v>23.0</v>
      </c>
      <c r="G17" s="84"/>
      <c r="H17" s="85">
        <v>39.0</v>
      </c>
      <c r="I17" s="84">
        <v>-6.0</v>
      </c>
      <c r="J17" s="84"/>
      <c r="K17" s="85" t="s">
        <v>59</v>
      </c>
      <c r="L17" s="84" t="s">
        <v>59</v>
      </c>
      <c r="M17" s="84"/>
      <c r="N17" s="85">
        <v>43.0</v>
      </c>
      <c r="O17" s="84">
        <v>-4.0</v>
      </c>
      <c r="P17" s="84"/>
      <c r="Q17" s="85">
        <v>65.0</v>
      </c>
      <c r="R17" s="84">
        <v>21.0</v>
      </c>
      <c r="S17" s="84"/>
      <c r="T17" s="85" t="s">
        <v>59</v>
      </c>
      <c r="U17" s="84" t="s">
        <v>59</v>
      </c>
      <c r="V17" s="84"/>
      <c r="W17" s="84"/>
      <c r="X17" s="84"/>
      <c r="Y17" s="84"/>
      <c r="Z17" s="84"/>
    </row>
    <row r="18">
      <c r="A18" s="84"/>
      <c r="B18" s="85" t="s">
        <v>60</v>
      </c>
      <c r="C18" s="84" t="s">
        <v>60</v>
      </c>
      <c r="D18" s="84"/>
      <c r="E18" s="85">
        <v>89.0</v>
      </c>
      <c r="F18" s="84">
        <v>22.0</v>
      </c>
      <c r="G18" s="84"/>
      <c r="H18" s="85" t="s">
        <v>59</v>
      </c>
      <c r="I18" s="84" t="s">
        <v>59</v>
      </c>
      <c r="J18" s="84"/>
      <c r="K18" s="85">
        <v>97.0</v>
      </c>
      <c r="L18" s="84">
        <v>9.0</v>
      </c>
      <c r="M18" s="84"/>
      <c r="N18" s="85">
        <v>91.0</v>
      </c>
      <c r="O18" s="84">
        <v>0.0</v>
      </c>
      <c r="P18" s="84"/>
      <c r="Q18" s="85" t="s">
        <v>59</v>
      </c>
      <c r="R18" s="84" t="s">
        <v>59</v>
      </c>
      <c r="S18" s="84"/>
      <c r="T18" s="85" t="s">
        <v>59</v>
      </c>
      <c r="U18" s="84" t="s">
        <v>59</v>
      </c>
      <c r="V18" s="84"/>
      <c r="W18" s="84"/>
      <c r="X18" s="84"/>
      <c r="Y18" s="84"/>
      <c r="Z18" s="84"/>
    </row>
    <row r="19">
      <c r="A19" s="84"/>
      <c r="B19" s="85">
        <v>84.0</v>
      </c>
      <c r="C19" s="84">
        <v>13.0</v>
      </c>
      <c r="D19" s="84"/>
      <c r="E19" s="85" t="s">
        <v>59</v>
      </c>
      <c r="F19" s="84" t="s">
        <v>59</v>
      </c>
      <c r="G19" s="84"/>
      <c r="H19" s="85">
        <v>72.6</v>
      </c>
      <c r="I19" s="84">
        <v>16.0</v>
      </c>
      <c r="J19" s="84"/>
      <c r="K19" s="85">
        <v>94.0</v>
      </c>
      <c r="L19" s="84">
        <v>11.0</v>
      </c>
      <c r="M19" s="84"/>
      <c r="N19" s="85" t="s">
        <v>59</v>
      </c>
      <c r="O19" s="84" t="s">
        <v>59</v>
      </c>
      <c r="P19" s="84"/>
      <c r="Q19" s="85" t="s">
        <v>59</v>
      </c>
      <c r="R19" s="84" t="s">
        <v>59</v>
      </c>
      <c r="S19" s="84"/>
      <c r="T19" s="85">
        <v>98.0</v>
      </c>
      <c r="U19" s="84">
        <v>-14.0</v>
      </c>
      <c r="V19" s="84"/>
      <c r="W19" s="84"/>
      <c r="X19" s="84"/>
      <c r="Y19" s="84"/>
      <c r="Z19" s="84"/>
    </row>
    <row r="20">
      <c r="A20" s="84"/>
      <c r="B20" s="85">
        <v>83.0</v>
      </c>
      <c r="C20" s="84">
        <v>45.0</v>
      </c>
      <c r="D20" s="84"/>
      <c r="E20" s="85" t="s">
        <v>60</v>
      </c>
      <c r="F20" s="84" t="s">
        <v>60</v>
      </c>
      <c r="G20" s="84"/>
      <c r="H20" s="85">
        <v>90.0</v>
      </c>
      <c r="I20" s="84">
        <v>8.0</v>
      </c>
      <c r="J20" s="84"/>
      <c r="K20" s="85">
        <v>95.0</v>
      </c>
      <c r="L20" s="84">
        <v>18.0</v>
      </c>
      <c r="M20" s="84"/>
      <c r="N20" s="85" t="s">
        <v>59</v>
      </c>
      <c r="O20" s="84" t="s">
        <v>59</v>
      </c>
      <c r="P20" s="84"/>
      <c r="Q20" s="85">
        <v>88.0</v>
      </c>
      <c r="R20" s="84">
        <v>-3.0</v>
      </c>
      <c r="S20" s="84"/>
      <c r="T20" s="85">
        <v>84.0</v>
      </c>
      <c r="U20" s="84">
        <v>14.0</v>
      </c>
      <c r="V20" s="84"/>
      <c r="W20" s="84"/>
      <c r="X20" s="84"/>
      <c r="Y20" s="84"/>
      <c r="Z20" s="84"/>
    </row>
    <row r="21">
      <c r="A21" s="84"/>
      <c r="B21" s="85" t="s">
        <v>59</v>
      </c>
      <c r="C21" s="84" t="s">
        <v>59</v>
      </c>
      <c r="D21" s="84"/>
      <c r="E21" s="85">
        <v>93.0</v>
      </c>
      <c r="F21" s="84">
        <v>23.0</v>
      </c>
      <c r="G21" s="84"/>
      <c r="H21" s="85">
        <v>99.0</v>
      </c>
      <c r="I21" s="84">
        <v>4.0</v>
      </c>
      <c r="J21" s="84"/>
      <c r="K21" s="85">
        <v>91.0</v>
      </c>
      <c r="L21" s="84">
        <v>1.0</v>
      </c>
      <c r="M21" s="84"/>
      <c r="N21" s="85">
        <v>99.0</v>
      </c>
      <c r="O21" s="84">
        <v>11.0</v>
      </c>
      <c r="P21" s="84"/>
      <c r="Q21" s="85">
        <v>75.0</v>
      </c>
      <c r="R21" s="84">
        <v>-16.0</v>
      </c>
      <c r="S21" s="84"/>
      <c r="T21" s="85">
        <v>90.0</v>
      </c>
      <c r="U21" s="84">
        <v>17.0</v>
      </c>
      <c r="V21" s="84"/>
      <c r="W21" s="84"/>
      <c r="X21" s="84"/>
      <c r="Y21" s="84"/>
      <c r="Z21" s="84"/>
    </row>
    <row r="22">
      <c r="A22" s="84"/>
      <c r="B22" s="85">
        <v>88.0</v>
      </c>
      <c r="C22" s="84">
        <v>-5.0</v>
      </c>
      <c r="D22" s="84"/>
      <c r="E22" s="85" t="s">
        <v>59</v>
      </c>
      <c r="F22" s="84" t="s">
        <v>59</v>
      </c>
      <c r="G22" s="84"/>
      <c r="H22" s="85">
        <v>95.0</v>
      </c>
      <c r="I22" s="84">
        <v>0.0</v>
      </c>
      <c r="J22" s="84"/>
      <c r="K22" s="85" t="s">
        <v>59</v>
      </c>
      <c r="L22" s="84" t="s">
        <v>59</v>
      </c>
      <c r="M22" s="84"/>
      <c r="N22" s="85">
        <v>85.3</v>
      </c>
      <c r="O22" s="84">
        <v>31.0</v>
      </c>
      <c r="P22" s="84"/>
      <c r="Q22" s="85">
        <v>94.0</v>
      </c>
      <c r="R22" s="84">
        <v>11.0</v>
      </c>
      <c r="S22" s="84"/>
      <c r="T22" s="85">
        <v>77.0</v>
      </c>
      <c r="U22" s="84">
        <v>33.0</v>
      </c>
      <c r="V22" s="84"/>
      <c r="W22" s="84"/>
      <c r="X22" s="84"/>
      <c r="Y22" s="84"/>
      <c r="Z22" s="84"/>
    </row>
    <row r="23">
      <c r="A23" s="84"/>
      <c r="B23" s="85">
        <v>91.0</v>
      </c>
      <c r="C23" s="84">
        <v>9.0</v>
      </c>
      <c r="D23" s="84"/>
      <c r="E23" s="85">
        <v>78.0</v>
      </c>
      <c r="F23" s="84">
        <v>24.0</v>
      </c>
      <c r="G23" s="84"/>
      <c r="H23" s="85" t="s">
        <v>59</v>
      </c>
      <c r="I23" s="84" t="s">
        <v>59</v>
      </c>
      <c r="J23" s="84"/>
      <c r="K23" s="85" t="s">
        <v>59</v>
      </c>
      <c r="L23" s="84" t="s">
        <v>59</v>
      </c>
      <c r="M23" s="84"/>
      <c r="N23" s="85">
        <v>77.0</v>
      </c>
      <c r="O23" s="84">
        <v>23.0</v>
      </c>
      <c r="P23" s="84"/>
      <c r="Q23" s="85">
        <v>77.0</v>
      </c>
      <c r="R23" s="84">
        <v>13.0</v>
      </c>
      <c r="S23" s="84"/>
      <c r="T23" s="85">
        <v>90.0</v>
      </c>
      <c r="U23" s="84">
        <v>1.0</v>
      </c>
      <c r="V23" s="84"/>
      <c r="W23" s="84"/>
      <c r="X23" s="84"/>
      <c r="Y23" s="84"/>
      <c r="Z23" s="84"/>
    </row>
    <row r="24">
      <c r="A24" s="84"/>
      <c r="B24" s="85" t="s">
        <v>59</v>
      </c>
      <c r="C24" s="84" t="s">
        <v>59</v>
      </c>
      <c r="D24" s="84"/>
      <c r="E24" s="85">
        <v>72.0</v>
      </c>
      <c r="F24" s="84">
        <v>24.0</v>
      </c>
      <c r="G24" s="84"/>
      <c r="H24" s="85">
        <v>85.0</v>
      </c>
      <c r="I24" s="84">
        <v>8.0</v>
      </c>
      <c r="J24" s="84"/>
      <c r="K24" s="85">
        <v>105.0</v>
      </c>
      <c r="L24" s="84">
        <v>11.0</v>
      </c>
      <c r="M24" s="84"/>
      <c r="N24" s="85">
        <v>69.0</v>
      </c>
      <c r="O24" s="84">
        <v>39.0</v>
      </c>
      <c r="P24" s="84"/>
      <c r="Q24" s="85" t="s">
        <v>59</v>
      </c>
      <c r="R24" s="84" t="s">
        <v>59</v>
      </c>
      <c r="S24" s="84"/>
      <c r="T24" s="85">
        <v>73.0</v>
      </c>
      <c r="U24" s="84">
        <v>27.0</v>
      </c>
      <c r="V24" s="84"/>
      <c r="W24" s="84"/>
      <c r="X24" s="84"/>
      <c r="Y24" s="84"/>
      <c r="Z24" s="84"/>
    </row>
    <row r="25">
      <c r="A25" s="84"/>
      <c r="B25" s="85" t="s">
        <v>59</v>
      </c>
      <c r="C25" s="84" t="s">
        <v>59</v>
      </c>
      <c r="D25" s="84"/>
      <c r="E25" s="85">
        <v>90.0</v>
      </c>
      <c r="F25" s="84">
        <v>41.0</v>
      </c>
      <c r="G25" s="84"/>
      <c r="H25" s="85" t="s">
        <v>59</v>
      </c>
      <c r="I25" s="84" t="s">
        <v>59</v>
      </c>
      <c r="J25" s="84"/>
      <c r="K25" s="85" t="s">
        <v>59</v>
      </c>
      <c r="L25" s="84" t="s">
        <v>59</v>
      </c>
      <c r="M25" s="84"/>
      <c r="N25" s="85">
        <v>87.0</v>
      </c>
      <c r="O25" s="84">
        <v>11.0</v>
      </c>
      <c r="P25" s="84"/>
      <c r="Q25" s="85">
        <v>65.0</v>
      </c>
      <c r="R25" s="84">
        <v>30.0</v>
      </c>
      <c r="S25" s="84"/>
      <c r="T25" s="85">
        <v>86.0</v>
      </c>
      <c r="U25" s="84">
        <v>22.0</v>
      </c>
      <c r="V25" s="84"/>
      <c r="W25" s="84"/>
      <c r="X25" s="84"/>
      <c r="Y25" s="84"/>
      <c r="Z25" s="84"/>
    </row>
    <row r="26">
      <c r="A26" s="84"/>
      <c r="B26" s="85">
        <v>85.0</v>
      </c>
      <c r="C26" s="84">
        <v>17.0</v>
      </c>
      <c r="D26" s="84"/>
      <c r="E26" s="85">
        <v>92.0</v>
      </c>
      <c r="F26" s="84">
        <v>12.0</v>
      </c>
      <c r="G26" s="84"/>
      <c r="H26" s="85">
        <v>83.0</v>
      </c>
      <c r="I26" s="84">
        <v>-1.0</v>
      </c>
      <c r="J26" s="84"/>
      <c r="K26" s="85" t="s">
        <v>59</v>
      </c>
      <c r="L26" s="84" t="s">
        <v>59</v>
      </c>
      <c r="M26" s="84"/>
      <c r="N26" s="85">
        <v>100.0</v>
      </c>
      <c r="O26" s="84">
        <v>-10.0</v>
      </c>
      <c r="P26" s="84"/>
      <c r="Q26" s="85" t="s">
        <v>59</v>
      </c>
      <c r="R26" s="84" t="s">
        <v>59</v>
      </c>
      <c r="S26" s="84"/>
      <c r="T26" s="85" t="s">
        <v>59</v>
      </c>
      <c r="U26" s="84" t="s">
        <v>59</v>
      </c>
      <c r="V26" s="84"/>
      <c r="W26" s="84"/>
      <c r="X26" s="84"/>
      <c r="Y26" s="84"/>
      <c r="Z26" s="84"/>
    </row>
    <row r="27">
      <c r="A27" s="84"/>
      <c r="B27" s="85">
        <v>77.0</v>
      </c>
      <c r="C27" s="84">
        <v>30.0</v>
      </c>
      <c r="D27" s="84"/>
      <c r="E27" s="85">
        <v>87.0</v>
      </c>
      <c r="F27" s="84">
        <v>6.0</v>
      </c>
      <c r="G27" s="84"/>
      <c r="H27" s="85">
        <v>83.0</v>
      </c>
      <c r="I27" s="84">
        <v>28.0</v>
      </c>
      <c r="J27" s="84"/>
      <c r="K27" s="85">
        <v>81.0</v>
      </c>
      <c r="L27" s="84">
        <v>-9.0</v>
      </c>
      <c r="M27" s="84"/>
      <c r="N27" s="85">
        <v>81.0</v>
      </c>
      <c r="O27" s="84">
        <v>-9.0</v>
      </c>
      <c r="P27" s="84"/>
      <c r="Q27" s="85">
        <v>86.0</v>
      </c>
      <c r="R27" s="84">
        <v>40.0</v>
      </c>
      <c r="S27" s="84"/>
      <c r="T27" s="85">
        <v>70.0</v>
      </c>
      <c r="U27" s="84">
        <v>48.0</v>
      </c>
      <c r="V27" s="84"/>
      <c r="W27" s="84"/>
      <c r="X27" s="84"/>
      <c r="Y27" s="84"/>
      <c r="Z27" s="84"/>
    </row>
    <row r="28">
      <c r="A28" s="84"/>
      <c r="B28" s="85">
        <v>95.0</v>
      </c>
      <c r="C28" s="84">
        <v>37.0</v>
      </c>
      <c r="D28" s="84"/>
      <c r="E28" s="85">
        <v>87.0</v>
      </c>
      <c r="F28" s="84">
        <v>13.0</v>
      </c>
      <c r="G28" s="84"/>
      <c r="H28" s="85">
        <v>87.0</v>
      </c>
      <c r="I28" s="84">
        <v>1.0</v>
      </c>
      <c r="J28" s="84"/>
      <c r="K28" s="85" t="s">
        <v>59</v>
      </c>
      <c r="L28" s="84" t="s">
        <v>59</v>
      </c>
      <c r="M28" s="84"/>
      <c r="N28" s="85">
        <v>80.0</v>
      </c>
      <c r="O28" s="84">
        <v>6.0</v>
      </c>
      <c r="P28" s="84"/>
      <c r="Q28" s="85">
        <v>89.0</v>
      </c>
      <c r="R28" s="84">
        <v>12.0</v>
      </c>
      <c r="S28" s="84"/>
      <c r="T28" s="85" t="s">
        <v>60</v>
      </c>
      <c r="U28" s="84" t="s">
        <v>60</v>
      </c>
      <c r="V28" s="84"/>
      <c r="W28" s="84"/>
      <c r="X28" s="84"/>
      <c r="Y28" s="84"/>
      <c r="Z28" s="84"/>
    </row>
    <row r="29">
      <c r="A29" s="84"/>
      <c r="B29" s="85">
        <v>81.0</v>
      </c>
      <c r="C29" s="84">
        <v>2.0</v>
      </c>
      <c r="D29" s="84"/>
      <c r="E29" s="85">
        <v>102.0</v>
      </c>
      <c r="F29" s="84">
        <v>-8.0</v>
      </c>
      <c r="G29" s="84"/>
      <c r="H29" s="85">
        <v>86.0</v>
      </c>
      <c r="I29" s="84">
        <v>12.0</v>
      </c>
      <c r="J29" s="84"/>
      <c r="K29" s="85">
        <v>102.0</v>
      </c>
      <c r="L29" s="84">
        <v>25.0</v>
      </c>
      <c r="M29" s="84"/>
      <c r="N29" s="85">
        <v>33.0</v>
      </c>
      <c r="O29" s="84">
        <v>-2.0</v>
      </c>
      <c r="P29" s="84"/>
      <c r="Q29" s="85">
        <v>94.0</v>
      </c>
      <c r="R29" s="84">
        <v>21.0</v>
      </c>
      <c r="S29" s="84"/>
      <c r="T29" s="85">
        <v>88.0</v>
      </c>
      <c r="U29" s="84">
        <v>26.0</v>
      </c>
      <c r="V29" s="84"/>
      <c r="W29" s="84"/>
      <c r="X29" s="84"/>
      <c r="Y29" s="84"/>
      <c r="Z29" s="84"/>
    </row>
    <row r="30">
      <c r="A30" s="84"/>
      <c r="B30" s="85">
        <v>85.0</v>
      </c>
      <c r="C30" s="84">
        <v>13.0</v>
      </c>
      <c r="D30" s="84"/>
      <c r="E30" s="85">
        <v>78.0</v>
      </c>
      <c r="F30" s="84">
        <v>29.0</v>
      </c>
      <c r="G30" s="84"/>
      <c r="H30" s="85">
        <v>86.0</v>
      </c>
      <c r="I30" s="84">
        <v>-5.0</v>
      </c>
      <c r="J30" s="84"/>
      <c r="K30" s="85">
        <v>106.0</v>
      </c>
      <c r="L30" s="84">
        <v>-3.0</v>
      </c>
      <c r="M30" s="84"/>
      <c r="N30" s="85">
        <v>88.0</v>
      </c>
      <c r="O30" s="84">
        <v>0.0</v>
      </c>
      <c r="P30" s="84"/>
      <c r="Q30" s="85">
        <v>84.0</v>
      </c>
      <c r="R30" s="84">
        <v>10.0</v>
      </c>
      <c r="S30" s="84"/>
      <c r="T30" s="85">
        <v>88.0</v>
      </c>
      <c r="U30" s="84">
        <v>-4.0</v>
      </c>
      <c r="V30" s="84"/>
      <c r="W30" s="84"/>
      <c r="X30" s="84"/>
      <c r="Y30" s="84"/>
      <c r="Z30" s="84"/>
    </row>
    <row r="31">
      <c r="A31" s="84"/>
      <c r="B31" s="85" t="s">
        <v>59</v>
      </c>
      <c r="C31" s="84" t="s">
        <v>59</v>
      </c>
      <c r="D31" s="84"/>
      <c r="E31" s="85">
        <v>91.0</v>
      </c>
      <c r="F31" s="84">
        <v>17.0</v>
      </c>
      <c r="G31" s="84"/>
      <c r="H31" s="85">
        <v>96.0</v>
      </c>
      <c r="I31" s="84">
        <v>16.0</v>
      </c>
      <c r="J31" s="84"/>
      <c r="K31" s="85">
        <v>100.0</v>
      </c>
      <c r="L31" s="84">
        <v>21.0</v>
      </c>
      <c r="M31" s="84"/>
      <c r="N31" s="85" t="s">
        <v>59</v>
      </c>
      <c r="O31" s="84" t="s">
        <v>59</v>
      </c>
      <c r="P31" s="84"/>
      <c r="Q31" s="85">
        <v>85.0</v>
      </c>
      <c r="R31" s="84">
        <v>13.0</v>
      </c>
      <c r="S31" s="84"/>
      <c r="T31" s="85">
        <v>104.0</v>
      </c>
      <c r="U31" s="84">
        <v>17.0</v>
      </c>
      <c r="V31" s="84"/>
      <c r="W31" s="84"/>
      <c r="X31" s="84"/>
      <c r="Y31" s="84"/>
      <c r="Z31" s="84"/>
    </row>
    <row r="32">
      <c r="A32" s="84"/>
      <c r="B32" s="85">
        <v>90.0</v>
      </c>
      <c r="C32" s="84">
        <v>2.0</v>
      </c>
      <c r="D32" s="84"/>
      <c r="E32" s="85">
        <v>92.0</v>
      </c>
      <c r="F32" s="84">
        <v>19.0</v>
      </c>
      <c r="G32" s="84"/>
      <c r="H32" s="85">
        <v>89.0</v>
      </c>
      <c r="I32" s="84">
        <v>5.0</v>
      </c>
      <c r="J32" s="84"/>
      <c r="K32" s="85">
        <v>91.0</v>
      </c>
      <c r="L32" s="84">
        <v>-3.0</v>
      </c>
      <c r="M32" s="84"/>
      <c r="N32" s="85">
        <v>79.0</v>
      </c>
      <c r="O32" s="84">
        <v>30.0</v>
      </c>
      <c r="P32" s="84"/>
      <c r="Q32" s="85">
        <v>70.0</v>
      </c>
      <c r="R32" s="84">
        <v>-12.0</v>
      </c>
      <c r="S32" s="84"/>
      <c r="T32" s="85">
        <v>87.0</v>
      </c>
      <c r="U32" s="84">
        <v>17.0</v>
      </c>
      <c r="V32" s="84"/>
      <c r="W32" s="84"/>
      <c r="X32" s="84"/>
      <c r="Y32" s="84"/>
      <c r="Z32" s="84"/>
    </row>
    <row r="33">
      <c r="A33" s="84"/>
      <c r="B33" s="85" t="s">
        <v>59</v>
      </c>
      <c r="C33" s="84" t="s">
        <v>59</v>
      </c>
      <c r="D33" s="84"/>
      <c r="E33" s="85">
        <v>97.0</v>
      </c>
      <c r="F33" s="84">
        <v>19.0</v>
      </c>
      <c r="G33" s="84"/>
      <c r="H33" s="85">
        <v>87.0</v>
      </c>
      <c r="I33" s="84">
        <v>3.0</v>
      </c>
      <c r="J33" s="84"/>
      <c r="K33" s="85">
        <v>76.0</v>
      </c>
      <c r="L33" s="84">
        <v>4.0</v>
      </c>
      <c r="M33" s="84"/>
      <c r="N33" s="85">
        <v>88.0</v>
      </c>
      <c r="O33" s="84">
        <v>26.0</v>
      </c>
      <c r="P33" s="84"/>
      <c r="Q33" s="85" t="s">
        <v>61</v>
      </c>
      <c r="R33" s="84" t="s">
        <v>61</v>
      </c>
      <c r="S33" s="84"/>
      <c r="T33" s="85">
        <v>89.0</v>
      </c>
      <c r="U33" s="84">
        <v>1.0</v>
      </c>
      <c r="V33" s="84"/>
      <c r="W33" s="84"/>
      <c r="X33" s="84"/>
      <c r="Y33" s="84"/>
      <c r="Z33" s="84"/>
    </row>
    <row r="34">
      <c r="A34" s="84"/>
      <c r="B34" s="85">
        <v>72.0</v>
      </c>
      <c r="C34" s="84">
        <v>8.0</v>
      </c>
      <c r="D34" s="84"/>
      <c r="E34" s="85" t="s">
        <v>59</v>
      </c>
      <c r="F34" s="84" t="s">
        <v>59</v>
      </c>
      <c r="G34" s="84"/>
      <c r="H34" s="85">
        <v>77.0</v>
      </c>
      <c r="I34" s="84">
        <v>16.0</v>
      </c>
      <c r="J34" s="84"/>
      <c r="K34" s="85">
        <v>99.0</v>
      </c>
      <c r="L34" s="84">
        <v>28.0</v>
      </c>
      <c r="M34" s="84"/>
      <c r="N34" s="85">
        <v>38.0</v>
      </c>
      <c r="O34" s="84">
        <v>-1.0</v>
      </c>
      <c r="P34" s="84"/>
      <c r="Q34" s="85">
        <v>100.0</v>
      </c>
      <c r="R34" s="84">
        <v>8.0</v>
      </c>
      <c r="S34" s="84"/>
      <c r="T34" s="85" t="s">
        <v>59</v>
      </c>
      <c r="U34" s="84" t="s">
        <v>59</v>
      </c>
      <c r="V34" s="84"/>
      <c r="W34" s="84"/>
      <c r="X34" s="84"/>
      <c r="Y34" s="84"/>
      <c r="Z34" s="84"/>
    </row>
    <row r="35">
      <c r="A35" s="84"/>
      <c r="B35" s="85" t="s">
        <v>59</v>
      </c>
      <c r="C35" s="84" t="s">
        <v>59</v>
      </c>
      <c r="D35" s="84"/>
      <c r="E35" s="85">
        <v>84.0</v>
      </c>
      <c r="F35" s="84">
        <v>29.0</v>
      </c>
      <c r="G35" s="84"/>
      <c r="H35" s="85" t="s">
        <v>59</v>
      </c>
      <c r="I35" s="84" t="s">
        <v>59</v>
      </c>
      <c r="J35" s="84"/>
      <c r="K35" s="85">
        <v>91.0</v>
      </c>
      <c r="L35" s="84">
        <v>-6.0</v>
      </c>
      <c r="M35" s="84"/>
      <c r="N35" s="85">
        <v>86.0</v>
      </c>
      <c r="O35" s="84">
        <v>15.0</v>
      </c>
      <c r="P35" s="84"/>
      <c r="Q35" s="85">
        <v>67.0</v>
      </c>
      <c r="R35" s="84">
        <v>29.0</v>
      </c>
      <c r="S35" s="84"/>
      <c r="T35" s="85">
        <v>90.0</v>
      </c>
      <c r="U35" s="84">
        <v>-9.0</v>
      </c>
      <c r="V35" s="84"/>
      <c r="W35" s="84"/>
      <c r="X35" s="84"/>
      <c r="Y35" s="84"/>
      <c r="Z35" s="84"/>
    </row>
    <row r="36">
      <c r="A36" s="84"/>
      <c r="B36" s="85">
        <v>97.0</v>
      </c>
      <c r="C36" s="84">
        <v>16.0</v>
      </c>
      <c r="D36" s="84"/>
      <c r="E36" s="85">
        <v>93.0</v>
      </c>
      <c r="F36" s="84">
        <v>12.0</v>
      </c>
      <c r="G36" s="84"/>
      <c r="H36" s="85">
        <v>81.0</v>
      </c>
      <c r="I36" s="84">
        <v>13.0</v>
      </c>
      <c r="J36" s="84"/>
      <c r="K36" s="85" t="s">
        <v>59</v>
      </c>
      <c r="L36" s="84" t="s">
        <v>59</v>
      </c>
      <c r="M36" s="84"/>
      <c r="N36" s="85">
        <v>95.0</v>
      </c>
      <c r="O36" s="84">
        <v>18.0</v>
      </c>
      <c r="P36" s="84"/>
      <c r="Q36" s="85">
        <v>97.5</v>
      </c>
      <c r="R36" s="84">
        <v>10.0</v>
      </c>
      <c r="S36" s="84"/>
      <c r="T36" s="85">
        <v>67.0</v>
      </c>
      <c r="U36" s="84">
        <v>33.0</v>
      </c>
      <c r="V36" s="84"/>
      <c r="W36" s="84"/>
      <c r="X36" s="84"/>
      <c r="Y36" s="84"/>
      <c r="Z36" s="84"/>
    </row>
    <row r="37">
      <c r="A37" s="84"/>
      <c r="B37" s="85">
        <v>87.0</v>
      </c>
      <c r="C37" s="84">
        <v>13.0</v>
      </c>
      <c r="D37" s="84"/>
      <c r="E37" s="85">
        <v>95.0</v>
      </c>
      <c r="F37" s="84">
        <v>1.0</v>
      </c>
      <c r="G37" s="84"/>
      <c r="H37" s="85">
        <v>85.0</v>
      </c>
      <c r="I37" s="84">
        <v>-7.0</v>
      </c>
      <c r="J37" s="84"/>
      <c r="K37" s="85" t="s">
        <v>59</v>
      </c>
      <c r="L37" s="84" t="s">
        <v>59</v>
      </c>
      <c r="M37" s="84"/>
      <c r="N37" s="85" t="s">
        <v>59</v>
      </c>
      <c r="O37" s="84" t="s">
        <v>59</v>
      </c>
      <c r="P37" s="84"/>
      <c r="Q37" s="85">
        <v>95.0</v>
      </c>
      <c r="R37" s="84">
        <v>15.0</v>
      </c>
      <c r="S37" s="84"/>
      <c r="T37" s="85">
        <v>80.0</v>
      </c>
      <c r="U37" s="84">
        <v>15.0</v>
      </c>
      <c r="V37" s="84"/>
      <c r="W37" s="84"/>
      <c r="X37" s="84"/>
      <c r="Y37" s="84"/>
      <c r="Z37" s="84"/>
    </row>
    <row r="38">
      <c r="A38" s="84"/>
      <c r="B38" s="85">
        <v>74.0</v>
      </c>
      <c r="C38" s="84">
        <v>38.0</v>
      </c>
      <c r="D38" s="84"/>
      <c r="E38" s="85">
        <v>98.0</v>
      </c>
      <c r="F38" s="84">
        <v>15.0</v>
      </c>
      <c r="G38" s="84"/>
      <c r="H38" s="85">
        <v>82.0</v>
      </c>
      <c r="I38" s="84">
        <v>20.0</v>
      </c>
      <c r="J38" s="84"/>
      <c r="K38" s="85">
        <v>100.0</v>
      </c>
      <c r="L38" s="84">
        <v>5.0</v>
      </c>
      <c r="M38" s="84"/>
      <c r="N38" s="85">
        <v>88.0</v>
      </c>
      <c r="O38" s="84">
        <v>-1.0</v>
      </c>
      <c r="P38" s="84"/>
      <c r="Q38" s="85">
        <v>95.0</v>
      </c>
      <c r="R38" s="84">
        <v>15.0</v>
      </c>
      <c r="S38" s="84"/>
      <c r="T38" s="85">
        <v>70.0</v>
      </c>
      <c r="U38" s="84">
        <v>28.0</v>
      </c>
      <c r="V38" s="84"/>
      <c r="W38" s="84"/>
      <c r="X38" s="84"/>
      <c r="Y38" s="84"/>
      <c r="Z38" s="84"/>
    </row>
    <row r="39">
      <c r="A39" s="84"/>
      <c r="B39" s="85">
        <v>58.0</v>
      </c>
      <c r="C39" s="84">
        <v>-10.0</v>
      </c>
      <c r="D39" s="84"/>
      <c r="E39" s="85" t="s">
        <v>59</v>
      </c>
      <c r="F39" s="84" t="s">
        <v>59</v>
      </c>
      <c r="G39" s="84"/>
      <c r="H39" s="85" t="s">
        <v>61</v>
      </c>
      <c r="I39" s="84" t="s">
        <v>61</v>
      </c>
      <c r="J39" s="84"/>
      <c r="K39" s="85">
        <v>76.0</v>
      </c>
      <c r="L39" s="84">
        <v>12.0</v>
      </c>
      <c r="M39" s="84"/>
      <c r="N39" s="85">
        <v>80.0</v>
      </c>
      <c r="O39" s="84">
        <v>17.0</v>
      </c>
      <c r="P39" s="84"/>
      <c r="Q39" s="85">
        <v>92.0</v>
      </c>
      <c r="R39" s="84">
        <v>8.0</v>
      </c>
      <c r="S39" s="84"/>
      <c r="T39" s="85">
        <v>94.0</v>
      </c>
      <c r="U39" s="84">
        <v>25.0</v>
      </c>
      <c r="V39" s="84"/>
      <c r="W39" s="84"/>
      <c r="X39" s="84"/>
      <c r="Y39" s="84"/>
      <c r="Z39" s="84"/>
    </row>
    <row r="40">
      <c r="A40" s="84"/>
      <c r="B40" s="85">
        <v>85.0</v>
      </c>
      <c r="C40" s="84">
        <v>12.0</v>
      </c>
      <c r="D40" s="84"/>
      <c r="E40" s="85">
        <v>76.0</v>
      </c>
      <c r="F40" s="84">
        <v>17.0</v>
      </c>
      <c r="G40" s="84"/>
      <c r="H40" s="85">
        <v>93.0</v>
      </c>
      <c r="I40" s="84">
        <v>9.0</v>
      </c>
      <c r="J40" s="84"/>
      <c r="K40" s="85">
        <v>60.0</v>
      </c>
      <c r="L40" s="84">
        <v>2.0</v>
      </c>
      <c r="M40" s="84"/>
      <c r="N40" s="85">
        <v>90.0</v>
      </c>
      <c r="O40" s="84">
        <v>-5.0</v>
      </c>
      <c r="P40" s="84"/>
      <c r="Q40" s="85">
        <v>70.0</v>
      </c>
      <c r="R40" s="84">
        <v>36.0</v>
      </c>
      <c r="S40" s="84"/>
      <c r="T40" s="85" t="s">
        <v>59</v>
      </c>
      <c r="U40" s="84" t="s">
        <v>59</v>
      </c>
      <c r="V40" s="84"/>
      <c r="W40" s="84"/>
      <c r="X40" s="84"/>
      <c r="Y40" s="84"/>
      <c r="Z40" s="84"/>
    </row>
    <row r="41">
      <c r="A41" s="84"/>
      <c r="B41" s="85">
        <v>72.0</v>
      </c>
      <c r="C41" s="84">
        <v>16.0</v>
      </c>
      <c r="D41" s="84"/>
      <c r="E41" s="85">
        <v>91.0</v>
      </c>
      <c r="F41" s="84">
        <v>20.0</v>
      </c>
      <c r="G41" s="84"/>
      <c r="H41" s="85">
        <v>85.0</v>
      </c>
      <c r="I41" s="84">
        <v>1.0</v>
      </c>
      <c r="J41" s="84"/>
      <c r="K41" s="85">
        <v>80.0</v>
      </c>
      <c r="L41" s="84">
        <v>10.0</v>
      </c>
      <c r="M41" s="84"/>
      <c r="N41" s="85">
        <v>85.0</v>
      </c>
      <c r="O41" s="84">
        <v>19.0</v>
      </c>
      <c r="P41" s="84"/>
      <c r="Q41" s="85">
        <v>90.0</v>
      </c>
      <c r="R41" s="84">
        <v>-10.0</v>
      </c>
      <c r="S41" s="84"/>
      <c r="T41" s="85">
        <v>67.0</v>
      </c>
      <c r="U41" s="84">
        <v>38.0</v>
      </c>
      <c r="V41" s="84"/>
      <c r="W41" s="84"/>
      <c r="X41" s="84"/>
      <c r="Y41" s="84"/>
      <c r="Z41" s="84"/>
    </row>
    <row r="42">
      <c r="A42" s="84"/>
      <c r="B42" s="85">
        <v>86.0</v>
      </c>
      <c r="C42" s="84">
        <v>-12.0</v>
      </c>
      <c r="D42" s="84"/>
      <c r="E42" s="85">
        <v>88.0</v>
      </c>
      <c r="F42" s="84">
        <v>-2.0</v>
      </c>
      <c r="G42" s="84"/>
      <c r="H42" s="85">
        <v>100.0</v>
      </c>
      <c r="I42" s="84">
        <v>34.0</v>
      </c>
      <c r="J42" s="84"/>
      <c r="K42" s="85" t="s">
        <v>59</v>
      </c>
      <c r="L42" s="84" t="s">
        <v>59</v>
      </c>
      <c r="M42" s="84"/>
      <c r="N42" s="85">
        <v>81.0</v>
      </c>
      <c r="O42" s="84">
        <v>29.0</v>
      </c>
      <c r="P42" s="84"/>
      <c r="Q42" s="85">
        <v>60.0</v>
      </c>
      <c r="R42" s="84">
        <v>4.0</v>
      </c>
      <c r="S42" s="84"/>
      <c r="T42" s="85">
        <v>89.0</v>
      </c>
      <c r="U42" s="84">
        <v>18.0</v>
      </c>
      <c r="V42" s="84"/>
      <c r="W42" s="84"/>
      <c r="X42" s="84"/>
      <c r="Y42" s="84"/>
      <c r="Z42" s="84"/>
    </row>
    <row r="43">
      <c r="A43" s="84"/>
      <c r="B43" s="85">
        <v>71.0</v>
      </c>
      <c r="C43" s="84">
        <v>24.0</v>
      </c>
      <c r="D43" s="84"/>
      <c r="E43" s="85" t="s">
        <v>59</v>
      </c>
      <c r="F43" s="84" t="s">
        <v>59</v>
      </c>
      <c r="G43" s="84"/>
      <c r="H43" s="85">
        <v>86.0</v>
      </c>
      <c r="I43" s="84">
        <v>13.0</v>
      </c>
      <c r="J43" s="84"/>
      <c r="K43" s="85">
        <v>95.0</v>
      </c>
      <c r="L43" s="84">
        <v>26.0</v>
      </c>
      <c r="M43" s="84"/>
      <c r="N43" s="85" t="s">
        <v>59</v>
      </c>
      <c r="O43" s="84" t="s">
        <v>59</v>
      </c>
      <c r="P43" s="84"/>
      <c r="Q43" s="85">
        <v>61.0</v>
      </c>
      <c r="R43" s="84">
        <v>10.0</v>
      </c>
      <c r="S43" s="84"/>
      <c r="T43" s="85">
        <v>85.0</v>
      </c>
      <c r="U43" s="84">
        <v>18.0</v>
      </c>
      <c r="V43" s="84"/>
      <c r="W43" s="84"/>
      <c r="X43" s="84"/>
      <c r="Y43" s="84"/>
      <c r="Z43" s="84"/>
    </row>
    <row r="44">
      <c r="A44" s="84"/>
      <c r="B44" s="85">
        <v>75.5</v>
      </c>
      <c r="C44" s="84">
        <v>16.0</v>
      </c>
      <c r="D44" s="84"/>
      <c r="E44" s="85">
        <v>86.0</v>
      </c>
      <c r="F44" s="84">
        <v>39.0</v>
      </c>
      <c r="G44" s="84"/>
      <c r="H44" s="85">
        <v>72.0</v>
      </c>
      <c r="I44" s="84">
        <v>19.0</v>
      </c>
      <c r="J44" s="84"/>
      <c r="K44" s="85">
        <v>105.0</v>
      </c>
      <c r="L44" s="84">
        <v>4.0</v>
      </c>
      <c r="M44" s="84"/>
      <c r="N44" s="85">
        <v>83.0</v>
      </c>
      <c r="O44" s="84">
        <v>29.0</v>
      </c>
      <c r="P44" s="84"/>
      <c r="Q44" s="85" t="s">
        <v>59</v>
      </c>
      <c r="R44" s="84" t="s">
        <v>59</v>
      </c>
      <c r="S44" s="84"/>
      <c r="T44" s="85" t="s">
        <v>60</v>
      </c>
      <c r="U44" s="84" t="s">
        <v>60</v>
      </c>
      <c r="V44" s="84"/>
      <c r="W44" s="84"/>
      <c r="X44" s="84"/>
      <c r="Y44" s="84"/>
      <c r="Z44" s="84"/>
    </row>
    <row r="45">
      <c r="A45" s="84"/>
      <c r="B45" s="85">
        <v>89.7</v>
      </c>
      <c r="C45" s="84">
        <v>13.0</v>
      </c>
      <c r="D45" s="84"/>
      <c r="E45" s="85">
        <v>93.5</v>
      </c>
      <c r="F45" s="84">
        <v>8.0</v>
      </c>
      <c r="G45" s="84"/>
      <c r="H45" s="85">
        <v>96.0</v>
      </c>
      <c r="I45" s="84">
        <v>8.0</v>
      </c>
      <c r="J45" s="84"/>
      <c r="K45" s="85">
        <v>92.0</v>
      </c>
      <c r="L45" s="84">
        <v>26.0</v>
      </c>
      <c r="M45" s="84"/>
      <c r="N45" s="85">
        <v>70.0</v>
      </c>
      <c r="O45" s="84">
        <v>36.0</v>
      </c>
      <c r="P45" s="84"/>
      <c r="Q45" s="85">
        <v>83.0</v>
      </c>
      <c r="R45" s="84">
        <v>36.0</v>
      </c>
      <c r="S45" s="84"/>
      <c r="T45" s="85">
        <v>88.0</v>
      </c>
      <c r="U45" s="84">
        <v>38.0</v>
      </c>
      <c r="V45" s="84"/>
      <c r="W45" s="84"/>
      <c r="X45" s="84"/>
      <c r="Y45" s="84"/>
      <c r="Z45" s="84"/>
    </row>
    <row r="46">
      <c r="A46" s="84"/>
      <c r="B46" s="85">
        <v>94.0</v>
      </c>
      <c r="C46" s="84">
        <v>-1.0</v>
      </c>
      <c r="D46" s="84"/>
      <c r="E46" s="85">
        <v>85.0</v>
      </c>
      <c r="F46" s="84">
        <v>30.0</v>
      </c>
      <c r="G46" s="84"/>
      <c r="H46" s="85" t="s">
        <v>59</v>
      </c>
      <c r="I46" s="84" t="s">
        <v>59</v>
      </c>
      <c r="J46" s="84"/>
      <c r="K46" s="85">
        <v>100.0</v>
      </c>
      <c r="L46" s="84">
        <v>20.0</v>
      </c>
      <c r="M46" s="84"/>
      <c r="N46" s="85">
        <v>88.0</v>
      </c>
      <c r="O46" s="84">
        <v>-5.0</v>
      </c>
      <c r="P46" s="84"/>
      <c r="Q46" s="85">
        <v>90.0</v>
      </c>
      <c r="R46" s="84">
        <v>5.0</v>
      </c>
      <c r="S46" s="84"/>
      <c r="T46" s="85" t="s">
        <v>59</v>
      </c>
      <c r="U46" s="84" t="s">
        <v>59</v>
      </c>
      <c r="V46" s="84"/>
      <c r="W46" s="84"/>
      <c r="X46" s="84"/>
      <c r="Y46" s="84"/>
      <c r="Z46" s="84"/>
    </row>
    <row r="47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>
      <c r="A48" s="84"/>
      <c r="B48" s="84">
        <f>average(B2:B46)</f>
        <v>83.30967742</v>
      </c>
      <c r="C48" s="84"/>
      <c r="D48" s="84"/>
      <c r="E48" s="84">
        <f>average(E2:E46)</f>
        <v>87.48611111</v>
      </c>
      <c r="F48" s="84"/>
      <c r="G48" s="84"/>
      <c r="H48" s="84">
        <f>average(H2:H46)</f>
        <v>85.59722222</v>
      </c>
      <c r="I48" s="84"/>
      <c r="J48" s="84"/>
      <c r="K48" s="84">
        <f>average(K2:K46)</f>
        <v>92.625</v>
      </c>
      <c r="L48" s="84"/>
      <c r="M48" s="84"/>
      <c r="N48" s="84">
        <f>average(N2:N46)</f>
        <v>82.06052632</v>
      </c>
      <c r="O48" s="84"/>
      <c r="P48" s="84"/>
      <c r="Q48" s="84">
        <f>average(Q2:Q46)</f>
        <v>83.68918919</v>
      </c>
      <c r="R48" s="84"/>
      <c r="S48" s="84"/>
      <c r="T48" s="84">
        <f>average(T2:T46)</f>
        <v>84.24242424</v>
      </c>
      <c r="U48" s="84"/>
      <c r="V48" s="84"/>
      <c r="W48" s="84"/>
      <c r="X48" s="84"/>
      <c r="Y48" s="84"/>
      <c r="Z48" s="84"/>
    </row>
    <row r="49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</row>
    <row r="2">
      <c r="A2" s="1"/>
      <c r="B2" s="4" t="s">
        <v>140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/>
      <c r="T3" s="11"/>
      <c r="U3" s="11"/>
      <c r="V3" s="11"/>
      <c r="W3" s="11"/>
      <c r="X3" s="11"/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/>
      <c r="T4" s="11"/>
      <c r="U4" s="11"/>
      <c r="V4" s="11"/>
      <c r="W4" s="11"/>
      <c r="X4" s="11"/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84.0</v>
      </c>
      <c r="Q5" s="23"/>
      <c r="S5" s="11"/>
      <c r="T5" s="11"/>
      <c r="U5" s="11"/>
      <c r="V5" s="11"/>
      <c r="W5" s="11"/>
      <c r="X5" s="11"/>
    </row>
    <row r="6">
      <c r="A6" s="1"/>
      <c r="B6" s="24" t="s">
        <v>25</v>
      </c>
      <c r="C6" s="88">
        <f>max(F27:F71)</f>
        <v>103</v>
      </c>
      <c r="D6" s="25">
        <f>average(F27:F71)</f>
        <v>77.02272727</v>
      </c>
      <c r="E6" s="26">
        <f>countifs(F27:F71,"&gt;=90")/45</f>
        <v>0.3111111111</v>
      </c>
      <c r="F6" s="89">
        <f>countifs(F27:F71,"&gt;=95")/45</f>
        <v>0.1777777778</v>
      </c>
      <c r="G6" s="26">
        <f>COUNTIF(G27:G71,"=y")/45</f>
        <v>0.2888888889</v>
      </c>
      <c r="H6" s="25" t="str">
        <f t="shared" ref="H6:M6" si="1">average(S:S)</f>
        <v>#DIV/0!</v>
      </c>
      <c r="I6" s="25" t="str">
        <f t="shared" si="1"/>
        <v>#DIV/0!</v>
      </c>
      <c r="J6" s="25" t="str">
        <f t="shared" si="1"/>
        <v>#DIV/0!</v>
      </c>
      <c r="K6" s="25" t="str">
        <f t="shared" si="1"/>
        <v>#DIV/0!</v>
      </c>
      <c r="L6" s="25" t="str">
        <f t="shared" si="1"/>
        <v>#DIV/0!</v>
      </c>
      <c r="M6" s="27" t="str">
        <f t="shared" si="1"/>
        <v>#DIV/0!</v>
      </c>
      <c r="O6" s="28" t="s">
        <v>26</v>
      </c>
      <c r="P6" s="22"/>
      <c r="Q6" s="23"/>
      <c r="S6" s="11"/>
      <c r="T6" s="11"/>
      <c r="U6" s="29"/>
      <c r="V6" s="29"/>
      <c r="W6" s="11"/>
      <c r="X6" s="11"/>
    </row>
    <row r="7">
      <c r="A7" s="1"/>
      <c r="B7" s="24" t="s">
        <v>27</v>
      </c>
      <c r="C7" s="88">
        <f>maxifs(F27:F71,E27:E71,"=FB")</f>
        <v>103</v>
      </c>
      <c r="D7" s="25">
        <f>averageifs(F27:F71,E27:E71,"=FB")</f>
        <v>81.56</v>
      </c>
      <c r="E7" s="26">
        <f>countifs(F27:F71,"&gt;=90",E27:E71,"=FB")/COUNTIFS(E27:E71,"=FB")</f>
        <v>0.4</v>
      </c>
      <c r="F7" s="26">
        <f>countifs(F27:F71,"&gt;=95",E27:E71,"=FB")/COUNTIFS(E27:E71,"=FB")</f>
        <v>0.2</v>
      </c>
      <c r="G7" s="26">
        <f>COUNTIFS(G27:G71,"=Y",E27:E71,"=FB")/COUNTIFS(E27:E71,"=FB")</f>
        <v>0.28</v>
      </c>
      <c r="H7" s="30"/>
      <c r="I7" s="31"/>
      <c r="J7" s="31"/>
      <c r="K7" s="31"/>
      <c r="L7" s="31"/>
      <c r="M7" s="32"/>
      <c r="O7" s="33" t="s">
        <v>28</v>
      </c>
      <c r="P7" s="34"/>
      <c r="Q7" s="35"/>
      <c r="S7" s="11"/>
      <c r="T7" s="11"/>
      <c r="U7" s="29"/>
      <c r="V7" s="29"/>
      <c r="W7" s="11"/>
      <c r="X7" s="11"/>
    </row>
    <row r="8">
      <c r="A8" s="1"/>
      <c r="B8" s="24" t="s">
        <v>29</v>
      </c>
      <c r="C8" s="90">
        <f>maxifs(F27:F71,E27:E71,"=SL")</f>
        <v>100</v>
      </c>
      <c r="D8" s="92">
        <f>averageifs(F27:F71,E27:E71,"=SL")</f>
        <v>71.05263158</v>
      </c>
      <c r="E8" s="89">
        <f>countifs(F27:F71,"&gt;=90",E27:E71,"=SL")/COUNTIFS(E27:E71,"=SL")</f>
        <v>0.2</v>
      </c>
      <c r="F8" s="89">
        <f>countifs(F27:F71,"&gt;=95",E27:E71,"=SL")/COUNTIFS(E27:E71,"=SL")</f>
        <v>0.15</v>
      </c>
      <c r="G8" s="89">
        <f>COUNTIFS(G27:G71,"=Y",E27:E71,"=SL")/COUNTIFS(E27:E71,"=SL")</f>
        <v>0.3</v>
      </c>
      <c r="H8" s="36"/>
      <c r="M8" s="37"/>
      <c r="S8" s="11"/>
      <c r="T8" s="11"/>
      <c r="U8" s="29"/>
      <c r="V8" s="29"/>
      <c r="W8" s="11"/>
      <c r="X8" s="11"/>
    </row>
    <row r="9">
      <c r="A9" s="1"/>
      <c r="B9" s="24" t="s">
        <v>30</v>
      </c>
      <c r="C9" s="90">
        <f>max(F57:F71)</f>
        <v>95</v>
      </c>
      <c r="D9" s="92">
        <f>AVERAGE(F57:F71)</f>
        <v>83</v>
      </c>
      <c r="E9" s="89">
        <f>countifs(F57:F71,"&gt;=90")/COUNTIFS(F57:F71,"&gt;0")</f>
        <v>0.2142857143</v>
      </c>
      <c r="F9" s="89">
        <f>countifs(F57:F71,"&gt;=95")/COUNTIFS(F57:F71,"&gt;0")</f>
        <v>0.1428571429</v>
      </c>
      <c r="G9" s="89">
        <f>countifs(G57:G71,"=Y")/15</f>
        <v>0.4666666667</v>
      </c>
      <c r="H9" s="36"/>
      <c r="M9" s="37"/>
      <c r="S9" s="11"/>
      <c r="T9" s="11"/>
      <c r="U9" s="29"/>
      <c r="V9" s="29"/>
      <c r="W9" s="11"/>
      <c r="X9" s="11"/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/>
      <c r="T10" s="11"/>
      <c r="U10" s="29"/>
      <c r="V10" s="29"/>
      <c r="W10" s="11"/>
      <c r="X10" s="11"/>
    </row>
    <row r="11">
      <c r="A11" s="1"/>
      <c r="B11" s="1"/>
      <c r="S11" s="11"/>
      <c r="T11" s="11"/>
      <c r="U11" s="11"/>
      <c r="V11" s="11"/>
      <c r="W11" s="11"/>
      <c r="X11" s="11"/>
    </row>
    <row r="12">
      <c r="A12" s="1"/>
      <c r="B12" s="46"/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/>
      <c r="T12" s="11"/>
      <c r="U12" s="11"/>
      <c r="V12" s="11"/>
      <c r="W12" s="11"/>
      <c r="X12" s="11"/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/>
      <c r="T13" s="11"/>
      <c r="U13" s="11"/>
      <c r="V13" s="11"/>
      <c r="W13" s="11"/>
      <c r="X13" s="11"/>
    </row>
    <row r="14">
      <c r="A14" s="1"/>
      <c r="B14" s="54" t="s">
        <v>25</v>
      </c>
      <c r="C14" s="93">
        <v>100.0</v>
      </c>
      <c r="D14" s="55">
        <v>80.0</v>
      </c>
      <c r="E14" s="94">
        <v>0.4</v>
      </c>
      <c r="F14" s="95">
        <v>0.22</v>
      </c>
      <c r="G14" s="94">
        <v>0.29</v>
      </c>
      <c r="H14" s="55">
        <v>-6.0</v>
      </c>
      <c r="I14" s="55">
        <v>81.0</v>
      </c>
      <c r="J14" s="55">
        <v>73.0</v>
      </c>
      <c r="K14" s="55">
        <v>88.0</v>
      </c>
      <c r="L14" s="55">
        <v>13.0</v>
      </c>
      <c r="M14" s="56">
        <v>70.0</v>
      </c>
      <c r="S14" s="11"/>
      <c r="T14" s="11"/>
      <c r="U14" s="11"/>
      <c r="V14" s="11"/>
      <c r="W14" s="11"/>
      <c r="X14" s="11"/>
    </row>
    <row r="15">
      <c r="A15" s="1"/>
      <c r="B15" s="54" t="s">
        <v>27</v>
      </c>
      <c r="C15" s="93">
        <v>100.0</v>
      </c>
      <c r="D15" s="55">
        <v>82.0</v>
      </c>
      <c r="E15" s="94">
        <v>0.38</v>
      </c>
      <c r="F15" s="94">
        <v>0.14</v>
      </c>
      <c r="G15" s="94">
        <v>0.29</v>
      </c>
      <c r="H15" s="57" t="s">
        <v>141</v>
      </c>
      <c r="I15" s="31"/>
      <c r="J15" s="31"/>
      <c r="K15" s="31"/>
      <c r="L15" s="31"/>
      <c r="M15" s="32"/>
      <c r="S15" s="11"/>
      <c r="T15" s="11"/>
      <c r="U15" s="11"/>
      <c r="V15" s="11"/>
      <c r="W15" s="11"/>
      <c r="X15" s="11"/>
    </row>
    <row r="16">
      <c r="A16" s="1"/>
      <c r="B16" s="54" t="s">
        <v>29</v>
      </c>
      <c r="C16" s="96">
        <v>100.0</v>
      </c>
      <c r="D16" s="97">
        <v>78.0</v>
      </c>
      <c r="E16" s="95">
        <v>0.42</v>
      </c>
      <c r="F16" s="95">
        <v>0.29</v>
      </c>
      <c r="G16" s="95">
        <v>0.29</v>
      </c>
      <c r="H16" s="36"/>
      <c r="M16" s="37"/>
      <c r="S16" s="11"/>
      <c r="T16" s="11"/>
      <c r="U16" s="11"/>
      <c r="V16" s="11"/>
      <c r="W16" s="11"/>
      <c r="X16" s="11"/>
    </row>
    <row r="17">
      <c r="A17" s="1"/>
      <c r="B17" s="54" t="s">
        <v>30</v>
      </c>
      <c r="C17" s="96">
        <v>98.0</v>
      </c>
      <c r="D17" s="97">
        <v>83.0</v>
      </c>
      <c r="E17" s="95">
        <v>0.4</v>
      </c>
      <c r="F17" s="95">
        <v>0.13</v>
      </c>
      <c r="G17" s="95">
        <v>0.27</v>
      </c>
      <c r="H17" s="36"/>
      <c r="M17" s="37"/>
      <c r="S17" s="11"/>
      <c r="T17" s="11"/>
      <c r="U17" s="11"/>
      <c r="V17" s="11"/>
      <c r="W17" s="11"/>
      <c r="X17" s="11"/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/>
      <c r="T18" s="11"/>
      <c r="U18" s="11"/>
      <c r="V18" s="11"/>
      <c r="W18" s="11"/>
      <c r="X18" s="1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1"/>
      <c r="W19" s="11"/>
      <c r="X19" s="11"/>
    </row>
    <row r="20">
      <c r="A20" s="1"/>
      <c r="B20" s="62" t="s">
        <v>33</v>
      </c>
      <c r="C20" s="64">
        <f>C6-C14</f>
        <v>3</v>
      </c>
      <c r="D20" s="64"/>
      <c r="E20" s="64" t="s">
        <v>2</v>
      </c>
      <c r="F20" s="98" t="str">
        <f>H6-H14</f>
        <v>#DIV/0!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1"/>
      <c r="W20" s="11"/>
      <c r="X20" s="11"/>
    </row>
    <row r="21">
      <c r="A21" s="1"/>
      <c r="B21" s="66" t="s">
        <v>34</v>
      </c>
      <c r="C21" s="67">
        <f>D6-D14</f>
        <v>-2.977272727</v>
      </c>
      <c r="D21" s="68"/>
      <c r="E21" s="68" t="s">
        <v>22</v>
      </c>
      <c r="F21" s="99" t="str">
        <f>K6-K14</f>
        <v>#DIV/0!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1"/>
      <c r="W21" s="11"/>
      <c r="X21" s="11"/>
    </row>
    <row r="22">
      <c r="A22" s="1"/>
      <c r="B22" s="66" t="s">
        <v>35</v>
      </c>
      <c r="C22" s="70">
        <f>E6-E14</f>
        <v>-0.08888888889</v>
      </c>
      <c r="D22" s="68"/>
      <c r="E22" s="68" t="s">
        <v>6</v>
      </c>
      <c r="F22" s="99" t="str">
        <f>L6-L14</f>
        <v>#DIV/0!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1"/>
      <c r="W22" s="11"/>
      <c r="X22" s="11"/>
    </row>
    <row r="23">
      <c r="A23" s="1"/>
      <c r="B23" s="66" t="s">
        <v>36</v>
      </c>
      <c r="C23" s="71">
        <f>F6-F14</f>
        <v>-0.04222222222</v>
      </c>
      <c r="D23" s="68"/>
      <c r="E23" s="68" t="s">
        <v>23</v>
      </c>
      <c r="F23" s="99" t="str">
        <f>M6-M14</f>
        <v>#DIV/0!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1"/>
      <c r="W23" s="11"/>
      <c r="X23" s="11"/>
    </row>
    <row r="24">
      <c r="A24" s="1"/>
      <c r="B24" s="72" t="s">
        <v>37</v>
      </c>
      <c r="C24" s="73">
        <f>G6-G14</f>
        <v>-0.001111111111</v>
      </c>
      <c r="D24" s="74"/>
      <c r="E24" s="74"/>
      <c r="F24" s="75"/>
      <c r="S24" s="11"/>
      <c r="T24" s="11"/>
      <c r="U24" s="11"/>
      <c r="V24" s="11"/>
      <c r="W24" s="11"/>
      <c r="X24" s="11"/>
    </row>
    <row r="25">
      <c r="A25" s="76"/>
      <c r="B25" s="1" t="s">
        <v>38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 t="str">
        <f t="shared" ref="C27:C71" si="2">$B$2</f>
        <v>BINNIE</v>
      </c>
      <c r="D27" s="79"/>
      <c r="E27" s="76" t="s">
        <v>27</v>
      </c>
      <c r="F27" s="80">
        <v>60.0</v>
      </c>
      <c r="G27" s="80" t="s">
        <v>47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si="2"/>
        <v>BINNIE</v>
      </c>
      <c r="D28" s="79"/>
      <c r="E28" s="76" t="s">
        <v>27</v>
      </c>
      <c r="F28" s="80">
        <v>94.0</v>
      </c>
      <c r="G28" s="80" t="s">
        <v>47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2"/>
        <v>BINNIE</v>
      </c>
      <c r="D29" s="79"/>
      <c r="E29" s="76" t="s">
        <v>27</v>
      </c>
      <c r="F29" s="80">
        <v>50.0</v>
      </c>
      <c r="G29" s="80" t="s">
        <v>47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2"/>
        <v>BINNIE</v>
      </c>
      <c r="D30" s="79"/>
      <c r="E30" s="76" t="s">
        <v>27</v>
      </c>
      <c r="F30" s="80">
        <v>50.0</v>
      </c>
      <c r="G30" s="80" t="s">
        <v>47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2"/>
        <v>BINNIE</v>
      </c>
      <c r="D31" s="79"/>
      <c r="E31" s="76" t="s">
        <v>27</v>
      </c>
      <c r="F31" s="80">
        <v>57.0</v>
      </c>
      <c r="G31" s="80" t="s">
        <v>47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2"/>
        <v>BINNIE</v>
      </c>
      <c r="D32" s="79"/>
      <c r="E32" s="76" t="s">
        <v>27</v>
      </c>
      <c r="F32" s="80">
        <v>94.0</v>
      </c>
      <c r="G32" s="80" t="s">
        <v>47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2"/>
        <v>BINNIE</v>
      </c>
      <c r="D33" s="79"/>
      <c r="E33" s="76" t="s">
        <v>27</v>
      </c>
      <c r="F33" s="80">
        <v>84.0</v>
      </c>
      <c r="G33" s="80" t="s">
        <v>47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2"/>
        <v>BINNIE</v>
      </c>
      <c r="D34" s="79"/>
      <c r="E34" s="76" t="s">
        <v>27</v>
      </c>
      <c r="F34" s="80">
        <v>88.0</v>
      </c>
      <c r="G34" s="80" t="s">
        <v>47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2"/>
        <v>BINNIE</v>
      </c>
      <c r="D35" s="79"/>
      <c r="E35" s="76" t="s">
        <v>27</v>
      </c>
      <c r="F35" s="104">
        <v>64.0</v>
      </c>
      <c r="G35" s="80" t="s">
        <v>46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2"/>
        <v>BINNIE</v>
      </c>
      <c r="D36" s="79"/>
      <c r="E36" s="76" t="s">
        <v>27</v>
      </c>
      <c r="F36" s="80">
        <v>94.0</v>
      </c>
      <c r="G36" s="80" t="s">
        <v>47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2"/>
        <v>BINNIE</v>
      </c>
      <c r="D37" s="79"/>
      <c r="E37" s="76" t="s">
        <v>27</v>
      </c>
      <c r="F37" s="80">
        <v>98.0</v>
      </c>
      <c r="G37" s="80" t="s">
        <v>48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2"/>
        <v>BINNIE</v>
      </c>
      <c r="D38" s="79"/>
      <c r="E38" s="76" t="s">
        <v>27</v>
      </c>
      <c r="F38" s="80">
        <v>103.0</v>
      </c>
      <c r="G38" s="80" t="s">
        <v>47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2"/>
        <v>BINNIE</v>
      </c>
      <c r="D39" s="79"/>
      <c r="E39" s="76" t="s">
        <v>27</v>
      </c>
      <c r="F39" s="80">
        <v>89.0</v>
      </c>
      <c r="G39" s="80" t="s">
        <v>48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2"/>
        <v>BINNIE</v>
      </c>
      <c r="D40" s="79"/>
      <c r="E40" s="76" t="s">
        <v>27</v>
      </c>
      <c r="F40" s="104">
        <v>98.0</v>
      </c>
      <c r="G40" s="80" t="s">
        <v>47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2"/>
        <v>BINNIE</v>
      </c>
      <c r="D41" s="79"/>
      <c r="E41" s="76" t="s">
        <v>27</v>
      </c>
      <c r="F41" s="104">
        <v>90.0</v>
      </c>
      <c r="G41" s="80" t="s">
        <v>47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2"/>
        <v>BINNIE</v>
      </c>
      <c r="D42" s="79"/>
      <c r="E42" s="76" t="s">
        <v>29</v>
      </c>
      <c r="F42" s="80">
        <v>63.0</v>
      </c>
      <c r="G42" s="80" t="s">
        <v>50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2"/>
        <v>BINNIE</v>
      </c>
      <c r="D43" s="79"/>
      <c r="E43" s="76" t="s">
        <v>29</v>
      </c>
      <c r="F43" s="104">
        <v>50.0</v>
      </c>
      <c r="G43" s="80" t="s">
        <v>46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2"/>
        <v>BINNIE</v>
      </c>
      <c r="D44" s="79"/>
      <c r="E44" s="76" t="s">
        <v>29</v>
      </c>
      <c r="F44" s="104">
        <v>59.0</v>
      </c>
      <c r="G44" s="80" t="s">
        <v>47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2"/>
        <v>BINNIE</v>
      </c>
      <c r="D45" s="79"/>
      <c r="E45" s="76" t="s">
        <v>29</v>
      </c>
      <c r="F45" s="104">
        <v>50.0</v>
      </c>
      <c r="G45" s="80" t="s">
        <v>46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2"/>
        <v>BINNIE</v>
      </c>
      <c r="D46" s="79"/>
      <c r="E46" s="76" t="s">
        <v>29</v>
      </c>
      <c r="F46" s="104">
        <v>50.0</v>
      </c>
      <c r="G46" s="80" t="s">
        <v>46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2"/>
        <v>BINNIE</v>
      </c>
      <c r="D47" s="79"/>
      <c r="E47" s="76" t="s">
        <v>29</v>
      </c>
      <c r="F47" s="80">
        <v>93.0</v>
      </c>
      <c r="G47" s="80" t="s">
        <v>48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2"/>
        <v>BINNIE</v>
      </c>
      <c r="D48" s="79"/>
      <c r="E48" s="76" t="s">
        <v>29</v>
      </c>
      <c r="F48" s="80">
        <v>57.0</v>
      </c>
      <c r="G48" s="80" t="s">
        <v>47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2"/>
        <v>BINNIE</v>
      </c>
      <c r="D49" s="79"/>
      <c r="E49" s="76" t="s">
        <v>29</v>
      </c>
      <c r="F49" s="80">
        <v>77.0</v>
      </c>
      <c r="G49" s="80" t="s">
        <v>48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2"/>
        <v>BINNIE</v>
      </c>
      <c r="D50" s="79"/>
      <c r="E50" s="76" t="s">
        <v>29</v>
      </c>
      <c r="F50" s="104">
        <v>50.0</v>
      </c>
      <c r="G50" s="80" t="s">
        <v>46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2"/>
        <v>BINNIE</v>
      </c>
      <c r="D51" s="79"/>
      <c r="E51" s="76" t="s">
        <v>29</v>
      </c>
      <c r="F51" s="80">
        <v>73.0</v>
      </c>
      <c r="G51" s="80" t="s">
        <v>48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2"/>
        <v>BINNIE</v>
      </c>
      <c r="D52" s="79"/>
      <c r="E52" s="76" t="s">
        <v>29</v>
      </c>
      <c r="F52" s="80">
        <v>96.0</v>
      </c>
      <c r="G52" s="80" t="s">
        <v>47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2"/>
        <v>BINNIE</v>
      </c>
      <c r="D53" s="79"/>
      <c r="E53" s="76" t="s">
        <v>29</v>
      </c>
      <c r="F53" s="104">
        <v>50.0</v>
      </c>
      <c r="G53" s="80" t="s">
        <v>47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2"/>
        <v>BINNIE</v>
      </c>
      <c r="D54" s="79"/>
      <c r="E54" s="76" t="s">
        <v>29</v>
      </c>
      <c r="F54" s="104">
        <v>50.0</v>
      </c>
      <c r="G54" s="80" t="s">
        <v>46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2"/>
        <v>BINNIE</v>
      </c>
      <c r="D55" s="79"/>
      <c r="E55" s="76" t="s">
        <v>29</v>
      </c>
      <c r="F55" s="80">
        <v>96.0</v>
      </c>
      <c r="G55" s="80" t="s">
        <v>47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2"/>
        <v>BINNIE</v>
      </c>
      <c r="D56" s="79"/>
      <c r="E56" s="76" t="s">
        <v>29</v>
      </c>
      <c r="F56" s="104">
        <v>100.0</v>
      </c>
      <c r="G56" s="80" t="s">
        <v>48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2"/>
        <v>BINNIE</v>
      </c>
      <c r="D57" s="81" t="s">
        <v>51</v>
      </c>
      <c r="E57" s="83" t="s">
        <v>27</v>
      </c>
      <c r="F57" s="80">
        <v>60.0</v>
      </c>
      <c r="G57" s="80" t="s">
        <v>46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2"/>
        <v>BINNIE</v>
      </c>
      <c r="D58" s="81" t="s">
        <v>51</v>
      </c>
      <c r="E58" s="83" t="s">
        <v>27</v>
      </c>
      <c r="F58" s="80">
        <v>83.0</v>
      </c>
      <c r="G58" s="80" t="s">
        <v>48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2"/>
        <v>BINNIE</v>
      </c>
      <c r="D59" s="81" t="s">
        <v>51</v>
      </c>
      <c r="E59" s="83" t="s">
        <v>29</v>
      </c>
      <c r="F59" s="80"/>
      <c r="G59" s="80" t="s">
        <v>46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2"/>
        <v>BINNIE</v>
      </c>
      <c r="D60" s="81" t="s">
        <v>51</v>
      </c>
      <c r="E60" s="83" t="s">
        <v>29</v>
      </c>
      <c r="F60" s="80">
        <v>86.0</v>
      </c>
      <c r="G60" s="80" t="s">
        <v>47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2"/>
        <v>BINNIE</v>
      </c>
      <c r="D61" s="81" t="s">
        <v>51</v>
      </c>
      <c r="E61" s="83" t="s">
        <v>27</v>
      </c>
      <c r="F61" s="80">
        <v>57.0</v>
      </c>
      <c r="G61" s="80" t="s">
        <v>50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2"/>
        <v>BINNIE</v>
      </c>
      <c r="D62" s="81" t="s">
        <v>51</v>
      </c>
      <c r="E62" s="1" t="s">
        <v>27</v>
      </c>
      <c r="F62" s="104">
        <v>86.0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2"/>
        <v>BINNIE</v>
      </c>
      <c r="D63" s="81" t="s">
        <v>51</v>
      </c>
      <c r="E63" s="83" t="s">
        <v>29</v>
      </c>
      <c r="F63" s="80">
        <v>73.0</v>
      </c>
      <c r="G63" s="80" t="s">
        <v>50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2"/>
        <v>BINNIE</v>
      </c>
      <c r="D64" s="81" t="s">
        <v>51</v>
      </c>
      <c r="E64" s="83" t="s">
        <v>27</v>
      </c>
      <c r="F64" s="80">
        <v>95.0</v>
      </c>
      <c r="G64" s="80" t="s">
        <v>47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2"/>
        <v>BINNIE</v>
      </c>
      <c r="D65" s="81" t="s">
        <v>51</v>
      </c>
      <c r="E65" s="83" t="s">
        <v>27</v>
      </c>
      <c r="F65" s="80">
        <v>87.0</v>
      </c>
      <c r="G65" s="80" t="s">
        <v>48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2"/>
        <v>BINNIE</v>
      </c>
      <c r="D66" s="81" t="s">
        <v>51</v>
      </c>
      <c r="E66" s="83" t="s">
        <v>27</v>
      </c>
      <c r="F66" s="80">
        <v>88.0</v>
      </c>
      <c r="G66" s="80" t="s">
        <v>47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2"/>
        <v>BINNIE</v>
      </c>
      <c r="D67" s="81" t="s">
        <v>51</v>
      </c>
      <c r="E67" s="83" t="s">
        <v>27</v>
      </c>
      <c r="F67" s="80">
        <v>83.0</v>
      </c>
      <c r="G67" s="80" t="s">
        <v>48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2"/>
        <v>BINNIE</v>
      </c>
      <c r="D68" s="81" t="s">
        <v>51</v>
      </c>
      <c r="E68" s="83" t="s">
        <v>27</v>
      </c>
      <c r="F68" s="80">
        <v>92.0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2"/>
        <v>BINNIE</v>
      </c>
      <c r="D69" s="81" t="s">
        <v>51</v>
      </c>
      <c r="E69" s="83" t="s">
        <v>29</v>
      </c>
      <c r="F69" s="80">
        <v>89.0</v>
      </c>
      <c r="G69" s="80" t="s">
        <v>48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2"/>
        <v>BINNIE</v>
      </c>
      <c r="D70" s="81" t="s">
        <v>51</v>
      </c>
      <c r="E70" s="83" t="s">
        <v>27</v>
      </c>
      <c r="F70" s="80">
        <v>95.0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2"/>
        <v>BINNIE</v>
      </c>
      <c r="D71" s="81" t="s">
        <v>51</v>
      </c>
      <c r="E71" s="83" t="s">
        <v>29</v>
      </c>
      <c r="F71" s="104">
        <v>88.0</v>
      </c>
      <c r="G71" s="80" t="s">
        <v>48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B1" s="1" t="s">
        <v>62</v>
      </c>
    </row>
    <row r="2">
      <c r="A2" s="1" t="s">
        <v>63</v>
      </c>
      <c r="B2" s="1">
        <v>172.0</v>
      </c>
      <c r="C2" s="1" t="s">
        <v>59</v>
      </c>
      <c r="D2" s="1">
        <v>190.0</v>
      </c>
      <c r="E2" s="1">
        <v>261.0</v>
      </c>
      <c r="F2" s="1">
        <v>148.0</v>
      </c>
      <c r="G2" s="1">
        <v>166.0</v>
      </c>
      <c r="H2" s="1" t="s">
        <v>59</v>
      </c>
      <c r="I2" s="1">
        <v>250.0</v>
      </c>
      <c r="J2" s="1">
        <v>226.0</v>
      </c>
      <c r="K2" s="1">
        <v>218.0</v>
      </c>
      <c r="L2" s="1">
        <v>40.0</v>
      </c>
      <c r="M2" s="1">
        <v>131.0</v>
      </c>
      <c r="N2" s="1" t="s">
        <v>59</v>
      </c>
      <c r="O2" s="1">
        <v>6.0</v>
      </c>
      <c r="P2" s="1">
        <v>11.0</v>
      </c>
      <c r="Q2" s="1">
        <v>265.0</v>
      </c>
    </row>
    <row r="3">
      <c r="A3" s="1" t="s">
        <v>64</v>
      </c>
    </row>
    <row r="4">
      <c r="A4" s="1" t="s">
        <v>65</v>
      </c>
      <c r="B4" s="1" t="s">
        <v>59</v>
      </c>
      <c r="C4" s="1" t="s">
        <v>59</v>
      </c>
      <c r="D4" s="1" t="s">
        <v>59</v>
      </c>
      <c r="E4" s="1" t="s">
        <v>59</v>
      </c>
      <c r="F4" s="1" t="s">
        <v>59</v>
      </c>
      <c r="G4" s="1" t="s">
        <v>59</v>
      </c>
      <c r="H4" s="1" t="s">
        <v>59</v>
      </c>
      <c r="I4" s="1" t="s">
        <v>59</v>
      </c>
      <c r="J4" s="1" t="s">
        <v>59</v>
      </c>
      <c r="K4" s="1" t="s">
        <v>59</v>
      </c>
      <c r="L4" s="1" t="s">
        <v>59</v>
      </c>
      <c r="M4" s="1" t="s">
        <v>59</v>
      </c>
      <c r="N4" s="1">
        <v>0.0</v>
      </c>
      <c r="O4" s="1" t="s">
        <v>59</v>
      </c>
    </row>
    <row r="5">
      <c r="A5" s="1" t="s">
        <v>66</v>
      </c>
      <c r="B5" s="1" t="s">
        <v>59</v>
      </c>
      <c r="C5" s="1">
        <v>237.0</v>
      </c>
      <c r="D5" s="1" t="s">
        <v>59</v>
      </c>
      <c r="E5" s="1">
        <v>141.0</v>
      </c>
      <c r="F5" s="1" t="s">
        <v>59</v>
      </c>
      <c r="G5" s="1" t="s">
        <v>59</v>
      </c>
      <c r="H5" s="1">
        <v>268.0</v>
      </c>
      <c r="I5" s="1" t="s">
        <v>59</v>
      </c>
      <c r="J5" s="1" t="s">
        <v>67</v>
      </c>
      <c r="K5" s="1" t="s">
        <v>59</v>
      </c>
      <c r="L5" s="1">
        <v>302.0</v>
      </c>
      <c r="M5" s="1">
        <v>233.0</v>
      </c>
      <c r="N5" s="1" t="s">
        <v>59</v>
      </c>
      <c r="O5" s="1">
        <v>319.0</v>
      </c>
      <c r="P5" s="1">
        <v>220.0</v>
      </c>
    </row>
    <row r="6">
      <c r="A6" s="1" t="s">
        <v>68</v>
      </c>
      <c r="B6" s="1">
        <v>347.0</v>
      </c>
      <c r="C6" s="1" t="s">
        <v>59</v>
      </c>
      <c r="D6" s="1" t="s">
        <v>59</v>
      </c>
      <c r="E6" s="1">
        <v>355.0</v>
      </c>
      <c r="F6" s="1">
        <v>18.0</v>
      </c>
      <c r="G6" s="1" t="s">
        <v>59</v>
      </c>
      <c r="H6" s="1">
        <v>112.0</v>
      </c>
      <c r="I6" s="1">
        <v>304.0</v>
      </c>
    </row>
    <row r="7">
      <c r="A7" s="1" t="s">
        <v>69</v>
      </c>
      <c r="B7" s="1" t="s">
        <v>59</v>
      </c>
      <c r="C7" s="1">
        <v>264.0</v>
      </c>
      <c r="D7" s="1">
        <v>240.0</v>
      </c>
      <c r="E7" s="1">
        <v>145.0</v>
      </c>
    </row>
    <row r="8">
      <c r="A8" s="1" t="s">
        <v>70</v>
      </c>
      <c r="B8" s="1" t="s">
        <v>59</v>
      </c>
      <c r="C8" s="1">
        <v>258.0</v>
      </c>
      <c r="D8" s="1">
        <v>9.0</v>
      </c>
      <c r="E8" s="1" t="s">
        <v>59</v>
      </c>
      <c r="F8" s="1">
        <v>294.0</v>
      </c>
      <c r="G8" s="1" t="s">
        <v>59</v>
      </c>
      <c r="H8" s="1">
        <v>322.0</v>
      </c>
      <c r="I8" s="1" t="s">
        <v>59</v>
      </c>
      <c r="J8" s="1">
        <v>302.0</v>
      </c>
      <c r="K8" s="1">
        <v>233.0</v>
      </c>
      <c r="L8" s="1" t="s">
        <v>59</v>
      </c>
      <c r="M8" s="1">
        <v>170.0</v>
      </c>
      <c r="N8" s="1" t="s">
        <v>59</v>
      </c>
      <c r="O8" s="1">
        <v>48.0</v>
      </c>
      <c r="P8" s="1">
        <v>283.0</v>
      </c>
    </row>
    <row r="9">
      <c r="A9" s="1" t="s">
        <v>71</v>
      </c>
      <c r="B9" s="1" t="s">
        <v>59</v>
      </c>
      <c r="C9" s="1" t="s">
        <v>59</v>
      </c>
      <c r="D9" s="1">
        <v>312.0</v>
      </c>
      <c r="E9" s="1">
        <v>215.0</v>
      </c>
      <c r="F9" s="1" t="s">
        <v>67</v>
      </c>
      <c r="G9" s="1">
        <v>380.0</v>
      </c>
      <c r="H9" s="1">
        <v>308.0</v>
      </c>
      <c r="I9" s="1" t="s">
        <v>59</v>
      </c>
    </row>
    <row r="10">
      <c r="A10" s="1" t="s">
        <v>72</v>
      </c>
      <c r="B10" s="1" t="s">
        <v>67</v>
      </c>
      <c r="C10" s="1" t="s">
        <v>67</v>
      </c>
      <c r="D10" s="1" t="s">
        <v>59</v>
      </c>
      <c r="E10" s="1" t="s">
        <v>59</v>
      </c>
      <c r="F10" s="1" t="s">
        <v>59</v>
      </c>
      <c r="G10" s="1" t="s">
        <v>59</v>
      </c>
      <c r="H10" s="1" t="s">
        <v>59</v>
      </c>
      <c r="I10" s="1" t="s">
        <v>59</v>
      </c>
      <c r="J10" s="1">
        <v>201.0</v>
      </c>
      <c r="K10" s="1">
        <v>183.0</v>
      </c>
      <c r="L10" s="1" t="s">
        <v>59</v>
      </c>
      <c r="M10" s="1">
        <v>196.0</v>
      </c>
      <c r="N10" s="1">
        <v>39.0</v>
      </c>
      <c r="O10" s="1" t="s">
        <v>67</v>
      </c>
      <c r="P10" s="1" t="s">
        <v>59</v>
      </c>
      <c r="Q10" s="1" t="s">
        <v>73</v>
      </c>
      <c r="R10" s="1" t="s">
        <v>59</v>
      </c>
      <c r="S10" s="1" t="s">
        <v>59</v>
      </c>
      <c r="T10" s="1">
        <v>214.0</v>
      </c>
      <c r="U10" s="1">
        <v>99.0</v>
      </c>
    </row>
    <row r="11">
      <c r="A11" s="1" t="s">
        <v>74</v>
      </c>
      <c r="B11" s="1" t="s">
        <v>59</v>
      </c>
      <c r="C11" s="1">
        <v>294.0</v>
      </c>
      <c r="D11" s="1">
        <v>382.0</v>
      </c>
      <c r="E11" s="1" t="s">
        <v>59</v>
      </c>
      <c r="F11" s="1">
        <v>70.0</v>
      </c>
      <c r="G11" s="1">
        <v>175.0</v>
      </c>
      <c r="H11" s="1" t="s">
        <v>67</v>
      </c>
      <c r="I11" s="1" t="s">
        <v>67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" t="s">
        <v>75</v>
      </c>
      <c r="B12" s="1" t="s">
        <v>59</v>
      </c>
      <c r="C12" s="1" t="s">
        <v>59</v>
      </c>
      <c r="D12" s="1" t="s">
        <v>59</v>
      </c>
      <c r="E12" s="1" t="s">
        <v>59</v>
      </c>
      <c r="F12" s="1">
        <v>376.0</v>
      </c>
      <c r="G12" s="1" t="s">
        <v>59</v>
      </c>
      <c r="H12" s="1">
        <v>210.0</v>
      </c>
      <c r="I12" s="1" t="s">
        <v>59</v>
      </c>
      <c r="J12" s="1">
        <v>311.0</v>
      </c>
      <c r="K12" s="1">
        <v>336.0</v>
      </c>
      <c r="L12" s="1" t="s">
        <v>76</v>
      </c>
      <c r="M12" s="1" t="s">
        <v>59</v>
      </c>
      <c r="N12" s="1" t="s">
        <v>59</v>
      </c>
      <c r="O12" s="1">
        <v>193.0</v>
      </c>
      <c r="P12" s="1" t="s">
        <v>59</v>
      </c>
      <c r="Q12" s="1" t="s">
        <v>59</v>
      </c>
      <c r="R12" s="1" t="s">
        <v>59</v>
      </c>
      <c r="S12" s="1" t="s">
        <v>59</v>
      </c>
      <c r="T12" s="1">
        <v>360.0</v>
      </c>
      <c r="U12" s="1">
        <v>407.0</v>
      </c>
    </row>
    <row r="13">
      <c r="A13" s="1" t="s">
        <v>77</v>
      </c>
      <c r="B13" s="1" t="s">
        <v>59</v>
      </c>
      <c r="C13" s="1">
        <v>252.0</v>
      </c>
      <c r="D13" s="1">
        <v>171.0</v>
      </c>
      <c r="E13" s="1">
        <v>198.0</v>
      </c>
    </row>
    <row r="14">
      <c r="A14" s="1" t="s">
        <v>78</v>
      </c>
      <c r="B14" s="1">
        <v>382.0</v>
      </c>
      <c r="C14" s="1">
        <v>17.0</v>
      </c>
      <c r="D14" s="1">
        <v>29.0</v>
      </c>
      <c r="E14" s="1" t="s">
        <v>59</v>
      </c>
      <c r="F14" s="1">
        <v>212.0</v>
      </c>
      <c r="G14" s="1">
        <v>318.0</v>
      </c>
      <c r="H14" s="1">
        <v>287.0</v>
      </c>
      <c r="I14" s="1">
        <v>15.0</v>
      </c>
      <c r="J14" s="1" t="s">
        <v>59</v>
      </c>
      <c r="K14" s="1">
        <v>265.0</v>
      </c>
      <c r="L14" s="1">
        <v>22.0</v>
      </c>
      <c r="M14" s="1">
        <v>147.0</v>
      </c>
      <c r="N14" s="1" t="s">
        <v>59</v>
      </c>
      <c r="O14" s="1" t="s">
        <v>59</v>
      </c>
      <c r="P14" s="1">
        <v>68.0</v>
      </c>
      <c r="Q14" s="1" t="s">
        <v>59</v>
      </c>
    </row>
    <row r="15">
      <c r="A15" s="1" t="s">
        <v>79</v>
      </c>
      <c r="B15" s="1">
        <v>270.0</v>
      </c>
      <c r="C15" s="1" t="s">
        <v>59</v>
      </c>
      <c r="D15" s="1">
        <v>52.0</v>
      </c>
      <c r="E15" s="1" t="s">
        <v>67</v>
      </c>
      <c r="F15" s="1">
        <v>7.0</v>
      </c>
      <c r="G15" s="1" t="s">
        <v>59</v>
      </c>
      <c r="H15" s="1" t="s">
        <v>59</v>
      </c>
      <c r="I15" s="1">
        <v>219.0</v>
      </c>
      <c r="J15" s="1" t="s">
        <v>59</v>
      </c>
      <c r="K15" s="1" t="s">
        <v>73</v>
      </c>
      <c r="L15" s="1">
        <v>349.0</v>
      </c>
      <c r="M15" s="1" t="s">
        <v>59</v>
      </c>
      <c r="N15" s="1">
        <v>208.0</v>
      </c>
      <c r="O15" s="1">
        <v>264.0</v>
      </c>
      <c r="P15" s="1" t="s">
        <v>59</v>
      </c>
      <c r="Q15" s="1" t="s">
        <v>76</v>
      </c>
      <c r="R15" s="1">
        <v>28.0</v>
      </c>
    </row>
    <row r="16">
      <c r="A16" s="1" t="s">
        <v>80</v>
      </c>
      <c r="B16" s="1" t="s">
        <v>67</v>
      </c>
      <c r="C16" s="1" t="s">
        <v>59</v>
      </c>
      <c r="D16" s="1">
        <v>299.0</v>
      </c>
      <c r="E16" s="1">
        <v>246.0</v>
      </c>
      <c r="F16" s="1" t="s">
        <v>59</v>
      </c>
      <c r="G16" s="1" t="s">
        <v>59</v>
      </c>
      <c r="H16" s="1" t="s">
        <v>59</v>
      </c>
      <c r="I16" s="1">
        <v>272.0</v>
      </c>
    </row>
    <row r="17">
      <c r="A17" s="1" t="s">
        <v>81</v>
      </c>
      <c r="B17" s="1">
        <v>251.0</v>
      </c>
      <c r="C17" s="1">
        <v>13.0</v>
      </c>
      <c r="D17" s="1">
        <v>82.0</v>
      </c>
      <c r="E17" s="1">
        <v>217.0</v>
      </c>
      <c r="F17" s="1" t="s">
        <v>59</v>
      </c>
      <c r="G17" s="1" t="s">
        <v>82</v>
      </c>
      <c r="H17" s="1">
        <v>229.0</v>
      </c>
      <c r="I17" s="1" t="s">
        <v>59</v>
      </c>
      <c r="J17" s="1" t="s">
        <v>59</v>
      </c>
      <c r="K17" s="1">
        <v>6.0</v>
      </c>
      <c r="L17" s="1">
        <v>27.0</v>
      </c>
      <c r="M17" s="1">
        <v>20.0</v>
      </c>
      <c r="N17" s="1">
        <v>123.0</v>
      </c>
      <c r="O17" s="1" t="s">
        <v>59</v>
      </c>
      <c r="P17" s="1" t="s">
        <v>59</v>
      </c>
    </row>
    <row r="18">
      <c r="A18" s="1" t="s">
        <v>83</v>
      </c>
      <c r="B18" s="1">
        <v>91.0</v>
      </c>
      <c r="C18" s="1">
        <v>187.0</v>
      </c>
      <c r="D18" s="1">
        <v>285.0</v>
      </c>
      <c r="E18" s="1">
        <v>36.0</v>
      </c>
      <c r="F18" s="1">
        <v>279.0</v>
      </c>
      <c r="G18" s="1" t="s">
        <v>59</v>
      </c>
      <c r="H18" s="1">
        <v>23.0</v>
      </c>
      <c r="I18" s="1" t="s">
        <v>59</v>
      </c>
      <c r="J18" s="1" t="s">
        <v>59</v>
      </c>
      <c r="K18" s="1" t="s">
        <v>59</v>
      </c>
      <c r="L18" s="1" t="s">
        <v>59</v>
      </c>
      <c r="M18" s="1" t="s">
        <v>59</v>
      </c>
      <c r="N18" s="1" t="s">
        <v>59</v>
      </c>
      <c r="O18" s="1" t="s">
        <v>59</v>
      </c>
      <c r="P18" s="1">
        <v>306.0</v>
      </c>
      <c r="Q18" s="1">
        <v>188.0</v>
      </c>
    </row>
    <row r="19">
      <c r="A19" s="1" t="s">
        <v>84</v>
      </c>
      <c r="B19" s="1" t="s">
        <v>59</v>
      </c>
      <c r="C19" s="1" t="s">
        <v>59</v>
      </c>
      <c r="D19" s="1">
        <v>12.0</v>
      </c>
      <c r="E19" s="1">
        <v>358.0</v>
      </c>
    </row>
    <row r="20">
      <c r="A20" s="1" t="s">
        <v>85</v>
      </c>
      <c r="B20" s="1">
        <v>109.0</v>
      </c>
      <c r="C20" s="1">
        <v>170.0</v>
      </c>
      <c r="D20" s="1">
        <v>241.0</v>
      </c>
      <c r="E20" s="1">
        <v>249.0</v>
      </c>
      <c r="F20" s="1">
        <v>349.0</v>
      </c>
      <c r="G20" s="1">
        <v>66.0</v>
      </c>
      <c r="H20" s="1">
        <v>4.0</v>
      </c>
      <c r="I20" s="1">
        <v>308.0</v>
      </c>
      <c r="J20" s="1">
        <v>278.0</v>
      </c>
      <c r="K20" s="1">
        <v>99.0</v>
      </c>
      <c r="L20" s="1" t="s">
        <v>59</v>
      </c>
      <c r="M20" s="1" t="s">
        <v>59</v>
      </c>
      <c r="N20" s="1">
        <v>4.0</v>
      </c>
      <c r="O20" s="1" t="s">
        <v>59</v>
      </c>
      <c r="P20" s="1">
        <v>364.0</v>
      </c>
      <c r="Q20" s="1">
        <v>200.0</v>
      </c>
    </row>
    <row r="21">
      <c r="A21" s="1" t="s">
        <v>86</v>
      </c>
      <c r="B21" s="1" t="s">
        <v>87</v>
      </c>
      <c r="C21" s="1" t="s">
        <v>59</v>
      </c>
      <c r="D21" s="1" t="s">
        <v>59</v>
      </c>
      <c r="E21" s="1" t="s">
        <v>59</v>
      </c>
      <c r="F21" s="1">
        <v>6.0</v>
      </c>
      <c r="G21" s="1" t="s">
        <v>59</v>
      </c>
      <c r="H21" s="1" t="s">
        <v>88</v>
      </c>
      <c r="I21" s="1">
        <v>87.0</v>
      </c>
      <c r="J21" s="1" t="s">
        <v>59</v>
      </c>
      <c r="K21" s="1" t="s">
        <v>73</v>
      </c>
      <c r="L21" s="1" t="s">
        <v>59</v>
      </c>
      <c r="M21" s="1" t="s">
        <v>59</v>
      </c>
      <c r="N21" s="1">
        <v>228.0</v>
      </c>
      <c r="O21" s="1" t="s">
        <v>76</v>
      </c>
      <c r="P21" s="1" t="s">
        <v>67</v>
      </c>
      <c r="Q21" s="1" t="s">
        <v>59</v>
      </c>
      <c r="R21" s="1" t="s">
        <v>59</v>
      </c>
      <c r="S21" s="1">
        <v>10.0</v>
      </c>
      <c r="T21" s="1" t="s">
        <v>59</v>
      </c>
      <c r="U21" s="1" t="s">
        <v>59</v>
      </c>
      <c r="V21" s="1" t="s">
        <v>59</v>
      </c>
      <c r="W21" s="1" t="s">
        <v>59</v>
      </c>
      <c r="X21" s="1" t="s">
        <v>59</v>
      </c>
      <c r="Y21" s="1" t="s">
        <v>59</v>
      </c>
      <c r="Z21" s="1" t="s">
        <v>59</v>
      </c>
    </row>
    <row r="22">
      <c r="A22" s="1" t="s">
        <v>89</v>
      </c>
      <c r="B22" s="1" t="s">
        <v>73</v>
      </c>
      <c r="C22" s="1" t="s">
        <v>59</v>
      </c>
      <c r="D22" s="1">
        <v>348.0</v>
      </c>
      <c r="E22" s="1" t="s">
        <v>59</v>
      </c>
      <c r="F22" s="1" t="s">
        <v>59</v>
      </c>
    </row>
    <row r="23">
      <c r="A23" s="1" t="s">
        <v>90</v>
      </c>
      <c r="B23" s="1" t="s">
        <v>73</v>
      </c>
      <c r="C23" s="1" t="s">
        <v>59</v>
      </c>
      <c r="D23" s="1" t="s">
        <v>59</v>
      </c>
      <c r="E23" s="1" t="s">
        <v>59</v>
      </c>
    </row>
  </sheetData>
  <conditionalFormatting sqref="A1:A1002">
    <cfRule type="notContainsBlanks" dxfId="0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</row>
    <row r="2">
      <c r="A2" s="1"/>
      <c r="B2" s="4" t="s">
        <v>91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/>
      <c r="T3" s="11" t="s">
        <v>8</v>
      </c>
      <c r="U3" s="11"/>
      <c r="V3" s="11"/>
      <c r="W3" s="11"/>
      <c r="X3" s="11"/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86"/>
      <c r="I4" s="86"/>
      <c r="J4" s="86"/>
      <c r="K4" s="86"/>
      <c r="L4" s="87"/>
      <c r="M4" s="87"/>
      <c r="O4" s="87"/>
      <c r="P4" s="87"/>
      <c r="Q4" s="87"/>
      <c r="S4" s="11"/>
      <c r="T4" s="11"/>
      <c r="U4" s="11"/>
      <c r="V4" s="11"/>
      <c r="W4" s="11"/>
      <c r="X4" s="11"/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86"/>
      <c r="I5" s="86"/>
      <c r="J5" s="86"/>
      <c r="K5" s="86"/>
      <c r="L5" s="87"/>
      <c r="M5" s="87"/>
      <c r="O5" s="87"/>
      <c r="P5" s="87"/>
      <c r="Q5" s="87"/>
      <c r="S5" s="11"/>
      <c r="T5" s="11"/>
      <c r="U5" s="11"/>
      <c r="V5" s="11"/>
      <c r="W5" s="11"/>
      <c r="X5" s="11"/>
    </row>
    <row r="6">
      <c r="B6" s="24" t="s">
        <v>25</v>
      </c>
      <c r="C6" s="88">
        <f>max(Sheet2!K2:K46)</f>
        <v>108</v>
      </c>
      <c r="D6" s="88">
        <f>AVERAGE(Sheet2!K2:K46)</f>
        <v>92.625</v>
      </c>
      <c r="E6" s="26">
        <f>countifs(F27:F71,"&gt;=90")/45</f>
        <v>0.2</v>
      </c>
      <c r="F6" s="89">
        <f>countifs(F27:F71,"&gt;=95")/45</f>
        <v>0.1555555556</v>
      </c>
      <c r="G6" s="26">
        <f>COUNTIF(G27:G71,"=y")/45</f>
        <v>0.1333333333</v>
      </c>
      <c r="H6" s="86"/>
      <c r="I6" s="86"/>
      <c r="J6" s="86"/>
      <c r="K6" s="86"/>
      <c r="L6" s="87"/>
      <c r="M6" s="87"/>
      <c r="O6" s="87"/>
      <c r="P6" s="87"/>
      <c r="Q6" s="87"/>
      <c r="S6" s="11"/>
      <c r="T6" s="11"/>
      <c r="U6" s="11"/>
      <c r="V6" s="11"/>
      <c r="W6" s="11"/>
      <c r="X6" s="11"/>
    </row>
    <row r="7">
      <c r="B7" s="24" t="s">
        <v>27</v>
      </c>
      <c r="C7" s="88">
        <f>max(Sheet2!K2:K16)</f>
        <v>108</v>
      </c>
      <c r="D7" s="88">
        <f>AVERAGE(Sheet2!K2:K16)</f>
        <v>93.45454545</v>
      </c>
      <c r="E7" s="26">
        <f>countifs(F27:F71,"&gt;=90",E27:E71,"=FB")/COUNTIFS(E27:E71,"=FB")</f>
        <v>0.25</v>
      </c>
      <c r="F7" s="26">
        <f>countifs(F27:F71,"&gt;=95",E27:E71,"=FB")/COUNTIFS(E27:E71,"=FB")</f>
        <v>0.2</v>
      </c>
      <c r="G7" s="26">
        <f>COUNTIFS(G27:G71,"=Y",E27:E71,"=FB")/COUNTIFS(E27:E71,"=FB")</f>
        <v>0.2</v>
      </c>
      <c r="H7" s="86"/>
      <c r="I7" s="86"/>
      <c r="J7" s="86"/>
      <c r="K7" s="86"/>
      <c r="L7" s="87"/>
      <c r="M7" s="87"/>
      <c r="O7" s="87"/>
      <c r="P7" s="87"/>
      <c r="Q7" s="87"/>
      <c r="S7" s="11"/>
      <c r="T7" s="11"/>
      <c r="U7" s="11"/>
      <c r="V7" s="11"/>
      <c r="W7" s="11"/>
      <c r="X7" s="11"/>
    </row>
    <row r="8">
      <c r="B8" s="24" t="s">
        <v>29</v>
      </c>
      <c r="C8" s="90">
        <f>max(Sheet2!K17:K31)</f>
        <v>106</v>
      </c>
      <c r="D8" s="90">
        <f>AVERAGE(Sheet2!K17:K31)</f>
        <v>96.77777778</v>
      </c>
      <c r="E8" s="89">
        <f>countifs(F27:F71,"&gt;=90",E27:E71,"=SL")/COUNTIFS(E27:E71,"=SL")</f>
        <v>0.2352941176</v>
      </c>
      <c r="F8" s="89">
        <f>countifs(F27:F71,"&gt;=95",E27:E71,"=SL")/COUNTIFS(E27:E71,"=SL")</f>
        <v>0.1764705882</v>
      </c>
      <c r="G8" s="89">
        <f>COUNTIFS(G27:G71,"=Y",E27:E71,"=SL")/COUNTIFS(E27:E71,"=SL")</f>
        <v>0.1176470588</v>
      </c>
      <c r="H8" s="86"/>
      <c r="I8" s="86"/>
      <c r="J8" s="86"/>
      <c r="K8" s="86"/>
      <c r="L8" s="87"/>
      <c r="M8" s="87"/>
      <c r="O8" s="87"/>
      <c r="P8" s="87"/>
      <c r="Q8" s="87"/>
      <c r="S8" s="11"/>
      <c r="T8" s="11"/>
      <c r="U8" s="11"/>
      <c r="V8" s="11"/>
      <c r="W8" s="11"/>
      <c r="X8" s="11"/>
    </row>
    <row r="9">
      <c r="B9" s="24" t="s">
        <v>30</v>
      </c>
      <c r="C9" s="90">
        <f>max(Sheet2!K32:K46)</f>
        <v>105</v>
      </c>
      <c r="D9" s="90">
        <f>AVERAGE(Sheet2!K32:K46)</f>
        <v>88.75</v>
      </c>
      <c r="E9" s="89">
        <f>countifs(F57:F71,"&gt;=90")/COUNTIFS(F57:F71,"&gt;0")</f>
        <v>0.3333333333</v>
      </c>
      <c r="F9" s="89">
        <f>countifs(F57:F71,"&gt;=95")/COUNTIFS(F57:F71,"&gt;0")</f>
        <v>0.2666666667</v>
      </c>
      <c r="G9" s="89">
        <f>countifs(G57:G71,"=Y")/15</f>
        <v>0.3333333333</v>
      </c>
      <c r="H9" s="86"/>
      <c r="I9" s="86"/>
      <c r="J9" s="86"/>
      <c r="K9" s="86"/>
      <c r="L9" s="87"/>
      <c r="M9" s="87"/>
      <c r="O9" s="87"/>
      <c r="P9" s="87"/>
      <c r="Q9" s="87"/>
      <c r="S9" s="11"/>
      <c r="T9" s="11"/>
      <c r="U9" s="11"/>
      <c r="V9" s="11"/>
      <c r="W9" s="11"/>
      <c r="X9" s="11"/>
    </row>
    <row r="10">
      <c r="B10" s="38" t="s">
        <v>31</v>
      </c>
      <c r="C10" s="39"/>
      <c r="D10" s="40"/>
      <c r="E10" s="41"/>
      <c r="F10" s="41"/>
      <c r="G10" s="42"/>
      <c r="H10" s="86"/>
      <c r="I10" s="86"/>
      <c r="J10" s="86"/>
      <c r="K10" s="86"/>
      <c r="L10" s="87"/>
      <c r="M10" s="87"/>
      <c r="O10" s="87"/>
      <c r="P10" s="87"/>
      <c r="Q10" s="87"/>
      <c r="S10" s="11"/>
      <c r="T10" s="11"/>
      <c r="U10" s="11"/>
      <c r="V10" s="11"/>
      <c r="W10" s="11"/>
      <c r="X10" s="11"/>
    </row>
    <row r="11">
      <c r="B11" s="91"/>
      <c r="C11" s="86"/>
      <c r="D11" s="86"/>
      <c r="E11" s="86"/>
      <c r="F11" s="86"/>
      <c r="G11" s="86"/>
      <c r="H11" s="86"/>
      <c r="I11" s="86"/>
      <c r="J11" s="86"/>
      <c r="K11" s="86"/>
      <c r="L11" s="87"/>
      <c r="M11" s="87"/>
      <c r="O11" s="87"/>
      <c r="P11" s="87"/>
      <c r="Q11" s="87"/>
      <c r="S11" s="11"/>
      <c r="T11" s="11"/>
      <c r="U11" s="11"/>
      <c r="V11" s="11"/>
      <c r="W11" s="11"/>
      <c r="X11" s="11"/>
    </row>
    <row r="12">
      <c r="B12" s="12">
        <v>43754.0</v>
      </c>
      <c r="C12" s="13" t="s">
        <v>9</v>
      </c>
      <c r="D12" s="13" t="s">
        <v>10</v>
      </c>
      <c r="E12" s="13" t="s">
        <v>11</v>
      </c>
      <c r="F12" s="13" t="s">
        <v>11</v>
      </c>
      <c r="G12" s="13" t="s">
        <v>12</v>
      </c>
      <c r="H12" s="13" t="s">
        <v>10</v>
      </c>
      <c r="I12" s="13" t="s">
        <v>10</v>
      </c>
      <c r="J12" s="13" t="s">
        <v>10</v>
      </c>
      <c r="K12" s="13" t="s">
        <v>10</v>
      </c>
      <c r="L12" s="14" t="s">
        <v>10</v>
      </c>
      <c r="M12" s="15" t="s">
        <v>10</v>
      </c>
      <c r="O12" s="16" t="s">
        <v>13</v>
      </c>
      <c r="P12" s="14" t="s">
        <v>9</v>
      </c>
      <c r="Q12" s="15" t="s">
        <v>14</v>
      </c>
      <c r="S12" s="11"/>
      <c r="T12" s="11"/>
      <c r="U12" s="11"/>
      <c r="V12" s="11"/>
      <c r="W12" s="11"/>
      <c r="X12" s="11"/>
    </row>
    <row r="13">
      <c r="B13" s="17"/>
      <c r="C13" s="18" t="s">
        <v>15</v>
      </c>
      <c r="D13" s="19" t="s">
        <v>11</v>
      </c>
      <c r="E13" s="18" t="s">
        <v>16</v>
      </c>
      <c r="F13" s="18" t="s">
        <v>17</v>
      </c>
      <c r="G13" s="18" t="s">
        <v>18</v>
      </c>
      <c r="H13" s="18" t="s">
        <v>19</v>
      </c>
      <c r="I13" s="18" t="s">
        <v>20</v>
      </c>
      <c r="J13" s="18" t="s">
        <v>21</v>
      </c>
      <c r="K13" s="18" t="s">
        <v>22</v>
      </c>
      <c r="L13" s="18" t="s">
        <v>6</v>
      </c>
      <c r="M13" s="20" t="s">
        <v>23</v>
      </c>
      <c r="O13" s="21" t="s">
        <v>24</v>
      </c>
      <c r="P13" s="22">
        <v>93.0</v>
      </c>
      <c r="Q13" s="23"/>
      <c r="S13" s="11"/>
      <c r="T13" s="11"/>
      <c r="U13" s="11"/>
      <c r="V13" s="11"/>
      <c r="W13" s="11"/>
      <c r="X13" s="11"/>
    </row>
    <row r="14">
      <c r="A14" s="1"/>
      <c r="B14" s="24" t="s">
        <v>25</v>
      </c>
      <c r="C14" s="88">
        <f>max(F35:F79)</f>
        <v>107</v>
      </c>
      <c r="D14" s="25">
        <f>average(F35:F79)</f>
        <v>68</v>
      </c>
      <c r="E14" s="26">
        <f>countifs(F35:F79,"&gt;=90")/45</f>
        <v>0.2888888889</v>
      </c>
      <c r="F14" s="89">
        <f>countifs(F35:F79,"&gt;=95")/45</f>
        <v>0.1777777778</v>
      </c>
      <c r="G14" s="26">
        <f>COUNTIF(G35:G79,"=y")/45</f>
        <v>0.2</v>
      </c>
      <c r="H14" s="25" t="str">
        <f t="shared" ref="H14:M14" si="1">average(S:S)</f>
        <v>#DIV/0!</v>
      </c>
      <c r="I14" s="25" t="str">
        <f t="shared" si="1"/>
        <v>#DIV/0!</v>
      </c>
      <c r="J14" s="25" t="str">
        <f t="shared" si="1"/>
        <v>#DIV/0!</v>
      </c>
      <c r="K14" s="25" t="str">
        <f t="shared" si="1"/>
        <v>#DIV/0!</v>
      </c>
      <c r="L14" s="25" t="str">
        <f t="shared" si="1"/>
        <v>#DIV/0!</v>
      </c>
      <c r="M14" s="27" t="str">
        <f t="shared" si="1"/>
        <v>#DIV/0!</v>
      </c>
      <c r="O14" s="28" t="s">
        <v>26</v>
      </c>
      <c r="P14" s="22"/>
      <c r="Q14" s="23"/>
      <c r="S14" s="11"/>
      <c r="T14" s="11"/>
      <c r="U14" s="29"/>
      <c r="V14" s="29"/>
      <c r="W14" s="11"/>
      <c r="X14" s="11"/>
    </row>
    <row r="15">
      <c r="A15" s="1"/>
      <c r="B15" s="24" t="s">
        <v>27</v>
      </c>
      <c r="C15" s="88">
        <f>maxifs(F35:F79,E35:E79,"=FB")</f>
        <v>107</v>
      </c>
      <c r="D15" s="25">
        <f>averageifs(F35:F79,E35:E79,"=FB")</f>
        <v>70</v>
      </c>
      <c r="E15" s="26">
        <f>countifs(F35:F79,"&gt;=90",E35:E79,"=FB")/COUNTIFS(E35:E79,"=FB")</f>
        <v>0.32</v>
      </c>
      <c r="F15" s="26">
        <f>countifs(F35:F79,"&gt;=95",E35:E79,"=FB")/COUNTIFS(E35:E79,"=FB")</f>
        <v>0.16</v>
      </c>
      <c r="G15" s="26">
        <f>COUNTIFS(G35:G79,"=Y",E35:E79,"=FB")/COUNTIFS(E35:E79,"=FB")</f>
        <v>0.24</v>
      </c>
      <c r="H15" s="30"/>
      <c r="I15" s="31"/>
      <c r="J15" s="31"/>
      <c r="K15" s="31"/>
      <c r="L15" s="31"/>
      <c r="M15" s="32"/>
      <c r="O15" s="33" t="s">
        <v>28</v>
      </c>
      <c r="P15" s="34"/>
      <c r="Q15" s="35"/>
      <c r="S15" s="11"/>
      <c r="T15" s="11"/>
      <c r="U15" s="29"/>
      <c r="V15" s="29"/>
      <c r="W15" s="11"/>
      <c r="X15" s="11"/>
    </row>
    <row r="16">
      <c r="A16" s="1"/>
      <c r="B16" s="24" t="s">
        <v>29</v>
      </c>
      <c r="C16" s="90">
        <f>maxifs(F35:F79,E35:E79,"=SL")</f>
        <v>101</v>
      </c>
      <c r="D16" s="92">
        <f>averageifs(F35:F79,E35:E79,"=SL")</f>
        <v>65.5</v>
      </c>
      <c r="E16" s="89">
        <f>countifs(F35:F79,"&gt;=90",E35:E79,"=SL")/COUNTIFS(E35:E79,"=SL")</f>
        <v>0.25</v>
      </c>
      <c r="F16" s="89">
        <f>countifs(F35:F79,"&gt;=95",E35:E79,"=SL")/COUNTIFS(E35:E79,"=SL")</f>
        <v>0.2</v>
      </c>
      <c r="G16" s="89">
        <f>COUNTIFS(G35:G79,"=Y",E35:E79,"=SL")/COUNTIFS(E35:E79,"=SL")</f>
        <v>0.15</v>
      </c>
      <c r="H16" s="36"/>
      <c r="M16" s="37"/>
      <c r="S16" s="11"/>
      <c r="T16" s="11"/>
      <c r="U16" s="29"/>
      <c r="V16" s="29"/>
      <c r="W16" s="11"/>
      <c r="X16" s="11"/>
    </row>
    <row r="17">
      <c r="A17" s="1"/>
      <c r="B17" s="24" t="s">
        <v>30</v>
      </c>
      <c r="C17" s="90">
        <f>max(F65:F79)</f>
        <v>98</v>
      </c>
      <c r="D17" s="92">
        <f>AVERAGE(F65:F79)</f>
        <v>79.33333333</v>
      </c>
      <c r="E17" s="89">
        <f>countifs(F65:F79,"&gt;=90")/COUNTIFS(F65:F79,"&gt;0")</f>
        <v>0.4666666667</v>
      </c>
      <c r="F17" s="89">
        <f>countifs(F65:F79,"&gt;=95")/COUNTIFS(F65:F79,"&gt;0")</f>
        <v>0.2666666667</v>
      </c>
      <c r="G17" s="89">
        <f>countifs(G65:G79,"=Y")/15</f>
        <v>0.4666666667</v>
      </c>
      <c r="H17" s="36"/>
      <c r="M17" s="37"/>
      <c r="S17" s="11"/>
      <c r="T17" s="11"/>
      <c r="U17" s="29"/>
      <c r="V17" s="29"/>
      <c r="W17" s="11"/>
      <c r="X17" s="11"/>
    </row>
    <row r="18">
      <c r="A18" s="1"/>
      <c r="B18" s="38" t="s">
        <v>31</v>
      </c>
      <c r="C18" s="39"/>
      <c r="D18" s="40"/>
      <c r="E18" s="41"/>
      <c r="F18" s="41"/>
      <c r="G18" s="42"/>
      <c r="H18" s="43"/>
      <c r="I18" s="44"/>
      <c r="J18" s="44"/>
      <c r="K18" s="44"/>
      <c r="L18" s="44"/>
      <c r="M18" s="45"/>
      <c r="S18" s="11"/>
      <c r="T18" s="11"/>
      <c r="U18" s="29"/>
      <c r="V18" s="29"/>
      <c r="W18" s="11"/>
      <c r="X18" s="11"/>
    </row>
    <row r="19">
      <c r="A19" s="1"/>
      <c r="B19" s="1"/>
      <c r="S19" s="11"/>
      <c r="T19" s="11"/>
      <c r="U19" s="11"/>
      <c r="V19" s="11"/>
      <c r="W19" s="11"/>
      <c r="X19" s="11"/>
    </row>
    <row r="20">
      <c r="A20" s="1"/>
      <c r="B20" s="46">
        <v>43711.0</v>
      </c>
      <c r="C20" s="47" t="s">
        <v>9</v>
      </c>
      <c r="D20" s="47" t="s">
        <v>10</v>
      </c>
      <c r="E20" s="47" t="s">
        <v>11</v>
      </c>
      <c r="F20" s="47" t="s">
        <v>11</v>
      </c>
      <c r="G20" s="47" t="s">
        <v>12</v>
      </c>
      <c r="H20" s="47" t="s">
        <v>10</v>
      </c>
      <c r="I20" s="47" t="s">
        <v>10</v>
      </c>
      <c r="J20" s="47" t="s">
        <v>10</v>
      </c>
      <c r="K20" s="47" t="s">
        <v>10</v>
      </c>
      <c r="L20" s="48" t="s">
        <v>10</v>
      </c>
      <c r="M20" s="49" t="s">
        <v>10</v>
      </c>
      <c r="S20" s="11"/>
      <c r="T20" s="11"/>
      <c r="U20" s="11"/>
      <c r="V20" s="11"/>
      <c r="W20" s="11"/>
      <c r="X20" s="11"/>
    </row>
    <row r="21">
      <c r="A21" s="1"/>
      <c r="B21" s="50"/>
      <c r="C21" s="51" t="s">
        <v>15</v>
      </c>
      <c r="D21" s="52" t="s">
        <v>11</v>
      </c>
      <c r="E21" s="51" t="s">
        <v>16</v>
      </c>
      <c r="F21" s="51" t="s">
        <v>17</v>
      </c>
      <c r="G21" s="51" t="s">
        <v>18</v>
      </c>
      <c r="H21" s="51" t="s">
        <v>19</v>
      </c>
      <c r="I21" s="51" t="s">
        <v>20</v>
      </c>
      <c r="J21" s="51" t="s">
        <v>21</v>
      </c>
      <c r="K21" s="51" t="s">
        <v>22</v>
      </c>
      <c r="L21" s="51" t="s">
        <v>6</v>
      </c>
      <c r="M21" s="53" t="s">
        <v>23</v>
      </c>
      <c r="S21" s="11"/>
      <c r="T21" s="11"/>
      <c r="U21" s="11"/>
      <c r="V21" s="11"/>
      <c r="W21" s="11"/>
      <c r="X21" s="11"/>
    </row>
    <row r="22">
      <c r="A22" s="1"/>
      <c r="B22" s="54" t="s">
        <v>25</v>
      </c>
      <c r="C22" s="93">
        <v>102.0</v>
      </c>
      <c r="D22" s="55">
        <v>64.0</v>
      </c>
      <c r="E22" s="94">
        <v>0.13</v>
      </c>
      <c r="F22" s="95">
        <v>0.07</v>
      </c>
      <c r="G22" s="94">
        <v>0.22</v>
      </c>
      <c r="H22" s="55">
        <v>10.0</v>
      </c>
      <c r="I22" s="55">
        <v>98.0</v>
      </c>
      <c r="J22" s="55">
        <v>79.0</v>
      </c>
      <c r="K22" s="55">
        <v>53.0</v>
      </c>
      <c r="L22" s="55">
        <v>18.0</v>
      </c>
      <c r="M22" s="56">
        <v>77.0</v>
      </c>
      <c r="S22" s="11"/>
      <c r="T22" s="11"/>
      <c r="U22" s="11"/>
      <c r="V22" s="11"/>
      <c r="W22" s="11"/>
      <c r="X22" s="11"/>
    </row>
    <row r="23">
      <c r="A23" s="1"/>
      <c r="B23" s="54" t="s">
        <v>27</v>
      </c>
      <c r="C23" s="93">
        <v>95.0</v>
      </c>
      <c r="D23" s="55">
        <v>62.0</v>
      </c>
      <c r="E23" s="94">
        <v>0.09</v>
      </c>
      <c r="F23" s="94">
        <v>0.04</v>
      </c>
      <c r="G23" s="94">
        <v>0.17</v>
      </c>
      <c r="H23" s="57" t="s">
        <v>32</v>
      </c>
      <c r="I23" s="31"/>
      <c r="J23" s="31"/>
      <c r="K23" s="31"/>
      <c r="L23" s="31"/>
      <c r="M23" s="32"/>
      <c r="S23" s="11"/>
      <c r="T23" s="11"/>
      <c r="U23" s="11"/>
      <c r="V23" s="11"/>
      <c r="W23" s="11"/>
      <c r="X23" s="11"/>
    </row>
    <row r="24">
      <c r="A24" s="1"/>
      <c r="B24" s="54" t="s">
        <v>29</v>
      </c>
      <c r="C24" s="96">
        <v>102.0</v>
      </c>
      <c r="D24" s="97">
        <v>67.0</v>
      </c>
      <c r="E24" s="95">
        <v>0.09</v>
      </c>
      <c r="F24" s="95">
        <v>0.05</v>
      </c>
      <c r="G24" s="95">
        <v>0.27</v>
      </c>
      <c r="H24" s="36"/>
      <c r="M24" s="37"/>
      <c r="S24" s="11"/>
      <c r="T24" s="11"/>
      <c r="U24" s="11"/>
      <c r="V24" s="11"/>
      <c r="W24" s="11"/>
      <c r="X24" s="11"/>
    </row>
    <row r="25">
      <c r="A25" s="1"/>
      <c r="B25" s="54" t="s">
        <v>30</v>
      </c>
      <c r="C25" s="96">
        <v>95.0</v>
      </c>
      <c r="D25" s="97">
        <v>62.0</v>
      </c>
      <c r="E25" s="95">
        <v>0.2</v>
      </c>
      <c r="F25" s="95">
        <v>0.07</v>
      </c>
      <c r="G25" s="95">
        <v>0.27</v>
      </c>
      <c r="H25" s="36"/>
      <c r="M25" s="37"/>
      <c r="S25" s="11"/>
      <c r="T25" s="11"/>
      <c r="U25" s="11"/>
      <c r="V25" s="11"/>
      <c r="W25" s="11"/>
      <c r="X25" s="11"/>
    </row>
    <row r="26">
      <c r="A26" s="1"/>
      <c r="B26" s="58" t="s">
        <v>31</v>
      </c>
      <c r="C26" s="59"/>
      <c r="D26" s="60"/>
      <c r="E26" s="59"/>
      <c r="F26" s="59"/>
      <c r="G26" s="61"/>
      <c r="H26" s="43"/>
      <c r="I26" s="44"/>
      <c r="J26" s="44"/>
      <c r="K26" s="44"/>
      <c r="L26" s="44"/>
      <c r="M26" s="45"/>
      <c r="S26" s="11"/>
      <c r="T26" s="11"/>
      <c r="U26" s="11"/>
      <c r="V26" s="11"/>
      <c r="W26" s="11"/>
      <c r="X26" s="1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S27" s="11"/>
      <c r="T27" s="11"/>
      <c r="U27" s="11"/>
      <c r="V27" s="11"/>
      <c r="W27" s="11"/>
      <c r="X27" s="11"/>
    </row>
    <row r="28">
      <c r="A28" s="1"/>
      <c r="B28" s="62" t="s">
        <v>33</v>
      </c>
      <c r="C28" s="64">
        <f>C14-C22</f>
        <v>5</v>
      </c>
      <c r="D28" s="64"/>
      <c r="E28" s="64" t="s">
        <v>2</v>
      </c>
      <c r="F28" s="65" t="str">
        <f>H14-H22</f>
        <v>#DIV/0!</v>
      </c>
      <c r="G28" s="1"/>
      <c r="H28" s="1"/>
      <c r="I28" s="1"/>
      <c r="J28" s="1"/>
      <c r="K28" s="1"/>
      <c r="L28" s="1"/>
      <c r="M28" s="1"/>
      <c r="S28" s="11"/>
      <c r="T28" s="11"/>
      <c r="U28" s="11"/>
      <c r="V28" s="11"/>
      <c r="W28" s="11"/>
      <c r="X28" s="11"/>
    </row>
    <row r="29">
      <c r="A29" s="1"/>
      <c r="B29" s="66" t="s">
        <v>34</v>
      </c>
      <c r="C29" s="67">
        <f>D14-D22</f>
        <v>4</v>
      </c>
      <c r="D29" s="68"/>
      <c r="E29" s="68" t="s">
        <v>22</v>
      </c>
      <c r="F29" s="69" t="str">
        <f>K14-K22</f>
        <v>#DIV/0!</v>
      </c>
      <c r="G29" s="1"/>
      <c r="H29" s="1"/>
      <c r="I29" s="1"/>
      <c r="J29" s="1"/>
      <c r="K29" s="1"/>
      <c r="L29" s="1"/>
      <c r="M29" s="1"/>
      <c r="S29" s="11"/>
      <c r="T29" s="11"/>
      <c r="U29" s="11"/>
      <c r="V29" s="11"/>
      <c r="W29" s="11"/>
      <c r="X29" s="11"/>
    </row>
    <row r="30">
      <c r="A30" s="1"/>
      <c r="B30" s="66" t="s">
        <v>35</v>
      </c>
      <c r="C30" s="70">
        <f>F14-F22</f>
        <v>0.1077777778</v>
      </c>
      <c r="D30" s="68"/>
      <c r="E30" s="68" t="s">
        <v>6</v>
      </c>
      <c r="F30" s="69" t="str">
        <f>L14-L22</f>
        <v>#DIV/0!</v>
      </c>
      <c r="G30" s="1"/>
      <c r="H30" s="1"/>
      <c r="I30" s="1"/>
      <c r="J30" s="1"/>
      <c r="K30" s="1"/>
      <c r="L30" s="1"/>
      <c r="M30" s="1"/>
      <c r="S30" s="11"/>
      <c r="T30" s="11"/>
      <c r="U30" s="11"/>
      <c r="V30" s="11"/>
      <c r="W30" s="11"/>
      <c r="X30" s="11"/>
    </row>
    <row r="31">
      <c r="A31" s="1"/>
      <c r="B31" s="66" t="s">
        <v>36</v>
      </c>
      <c r="C31" s="71">
        <f>F14-F22</f>
        <v>0.1077777778</v>
      </c>
      <c r="D31" s="68"/>
      <c r="E31" s="68" t="s">
        <v>23</v>
      </c>
      <c r="F31" s="69" t="str">
        <f>M14-M22</f>
        <v>#DIV/0!</v>
      </c>
      <c r="G31" s="1"/>
      <c r="H31" s="1"/>
      <c r="I31" s="1"/>
      <c r="J31" s="1"/>
      <c r="K31" s="1"/>
      <c r="L31" s="1"/>
      <c r="M31" s="1"/>
      <c r="S31" s="11"/>
      <c r="T31" s="11"/>
      <c r="U31" s="11"/>
      <c r="V31" s="11"/>
      <c r="W31" s="11"/>
      <c r="X31" s="11"/>
    </row>
    <row r="32">
      <c r="A32" s="1"/>
      <c r="B32" s="72" t="s">
        <v>37</v>
      </c>
      <c r="C32" s="73">
        <f>G14-G22</f>
        <v>-0.02</v>
      </c>
      <c r="D32" s="74"/>
      <c r="E32" s="74"/>
      <c r="F32" s="75"/>
      <c r="S32" s="11"/>
      <c r="T32" s="11"/>
      <c r="U32" s="11"/>
      <c r="V32" s="11"/>
      <c r="W32" s="11"/>
      <c r="X32" s="11"/>
    </row>
    <row r="33">
      <c r="A33" s="76"/>
      <c r="B33" s="1" t="s">
        <v>38</v>
      </c>
    </row>
    <row r="34">
      <c r="A34" s="77"/>
      <c r="B34" s="76" t="s">
        <v>39</v>
      </c>
      <c r="C34" s="76" t="s">
        <v>40</v>
      </c>
      <c r="D34" s="76" t="s">
        <v>41</v>
      </c>
      <c r="E34" s="7" t="s">
        <v>42</v>
      </c>
      <c r="F34" s="8" t="s">
        <v>43</v>
      </c>
      <c r="G34" s="8" t="s">
        <v>44</v>
      </c>
      <c r="H34" s="8" t="s">
        <v>2</v>
      </c>
      <c r="I34" s="8" t="s">
        <v>3</v>
      </c>
      <c r="J34" s="8" t="s">
        <v>4</v>
      </c>
      <c r="K34" s="8" t="s">
        <v>5</v>
      </c>
      <c r="L34" s="8"/>
      <c r="M34" s="8" t="s">
        <v>6</v>
      </c>
      <c r="N34" s="9" t="s">
        <v>7</v>
      </c>
    </row>
    <row r="35">
      <c r="A35" s="77"/>
      <c r="B35" s="78">
        <v>43754.0</v>
      </c>
      <c r="C35" s="78" t="str">
        <f t="shared" ref="C35:C79" si="2">$B$2</f>
        <v>Kaplan</v>
      </c>
      <c r="D35" s="79"/>
      <c r="E35" s="76" t="s">
        <v>27</v>
      </c>
      <c r="F35" s="80">
        <v>50.0</v>
      </c>
      <c r="G35" s="80" t="s">
        <v>45</v>
      </c>
      <c r="H35" s="81"/>
      <c r="I35" s="81"/>
      <c r="J35" s="81"/>
      <c r="K35" s="82"/>
      <c r="L35" s="81"/>
      <c r="M35" s="81"/>
    </row>
    <row r="36">
      <c r="A36" s="77"/>
      <c r="B36" s="78">
        <v>43754.0</v>
      </c>
      <c r="C36" s="78" t="str">
        <f t="shared" si="2"/>
        <v>Kaplan</v>
      </c>
      <c r="D36" s="79"/>
      <c r="E36" s="76" t="s">
        <v>27</v>
      </c>
      <c r="F36" s="80">
        <v>50.0</v>
      </c>
      <c r="G36" s="80" t="s">
        <v>46</v>
      </c>
      <c r="H36" s="81"/>
      <c r="I36" s="81"/>
      <c r="J36" s="81"/>
      <c r="K36" s="82"/>
      <c r="L36" s="81"/>
      <c r="M36" s="81"/>
    </row>
    <row r="37">
      <c r="A37" s="77"/>
      <c r="B37" s="78">
        <v>43754.0</v>
      </c>
      <c r="C37" s="78" t="str">
        <f t="shared" si="2"/>
        <v>Kaplan</v>
      </c>
      <c r="D37" s="79"/>
      <c r="E37" s="76" t="s">
        <v>27</v>
      </c>
      <c r="F37" s="80">
        <v>50.0</v>
      </c>
      <c r="G37" s="80" t="s">
        <v>46</v>
      </c>
      <c r="H37" s="81"/>
      <c r="I37" s="81"/>
      <c r="J37" s="81"/>
      <c r="K37" s="82"/>
      <c r="L37" s="81"/>
      <c r="M37" s="81"/>
    </row>
    <row r="38">
      <c r="A38" s="77"/>
      <c r="B38" s="78">
        <v>43754.0</v>
      </c>
      <c r="C38" s="78" t="str">
        <f t="shared" si="2"/>
        <v>Kaplan</v>
      </c>
      <c r="D38" s="79"/>
      <c r="E38" s="76" t="s">
        <v>27</v>
      </c>
      <c r="F38" s="80">
        <v>50.0</v>
      </c>
      <c r="G38" s="80" t="s">
        <v>47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2"/>
        <v>Kaplan</v>
      </c>
      <c r="D39" s="79"/>
      <c r="E39" s="76" t="s">
        <v>27</v>
      </c>
      <c r="F39" s="80">
        <v>50.0</v>
      </c>
      <c r="G39" s="80" t="s">
        <v>46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2"/>
        <v>Kaplan</v>
      </c>
      <c r="D40" s="79"/>
      <c r="E40" s="76" t="s">
        <v>27</v>
      </c>
      <c r="F40" s="80">
        <v>99.0</v>
      </c>
      <c r="G40" s="80" t="s">
        <v>47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2"/>
        <v>Kaplan</v>
      </c>
      <c r="D41" s="79"/>
      <c r="E41" s="76" t="s">
        <v>27</v>
      </c>
      <c r="F41" s="80">
        <v>50.0</v>
      </c>
      <c r="G41" s="80" t="s">
        <v>46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2"/>
        <v>Kaplan</v>
      </c>
      <c r="D42" s="79"/>
      <c r="E42" s="76" t="s">
        <v>27</v>
      </c>
      <c r="F42" s="80">
        <v>57.0</v>
      </c>
      <c r="G42" s="80" t="s">
        <v>47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2"/>
        <v>Kaplan</v>
      </c>
      <c r="D43" s="79"/>
      <c r="E43" s="76" t="s">
        <v>27</v>
      </c>
      <c r="F43" s="80">
        <v>50.0</v>
      </c>
      <c r="G43" s="80" t="s">
        <v>45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2"/>
        <v>Kaplan</v>
      </c>
      <c r="D44" s="79"/>
      <c r="E44" s="76" t="s">
        <v>27</v>
      </c>
      <c r="F44" s="80">
        <v>50.0</v>
      </c>
      <c r="G44" s="80" t="s">
        <v>46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2"/>
        <v>Kaplan</v>
      </c>
      <c r="D45" s="79"/>
      <c r="E45" s="76" t="s">
        <v>27</v>
      </c>
      <c r="F45" s="80">
        <v>93.0</v>
      </c>
      <c r="G45" s="80" t="s">
        <v>47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2"/>
        <v>Kaplan</v>
      </c>
      <c r="D46" s="79"/>
      <c r="E46" s="76" t="s">
        <v>27</v>
      </c>
      <c r="F46" s="80">
        <v>50.0</v>
      </c>
      <c r="G46" s="80" t="s">
        <v>47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2"/>
        <v>Kaplan</v>
      </c>
      <c r="D47" s="79"/>
      <c r="E47" s="76" t="s">
        <v>27</v>
      </c>
      <c r="F47" s="80">
        <v>107.0</v>
      </c>
      <c r="G47" s="80" t="s">
        <v>47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2"/>
        <v>Kaplan</v>
      </c>
      <c r="D48" s="79"/>
      <c r="E48" s="76" t="s">
        <v>27</v>
      </c>
      <c r="F48" s="80">
        <v>85.0</v>
      </c>
      <c r="G48" s="80" t="s">
        <v>48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2"/>
        <v>Kaplan</v>
      </c>
      <c r="D49" s="79"/>
      <c r="E49" s="76" t="s">
        <v>27</v>
      </c>
      <c r="F49" s="80">
        <v>50.0</v>
      </c>
      <c r="G49" s="80" t="s">
        <v>46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2"/>
        <v>Kaplan</v>
      </c>
      <c r="D50" s="79"/>
      <c r="E50" s="76" t="s">
        <v>29</v>
      </c>
      <c r="F50" s="80">
        <v>50.0</v>
      </c>
      <c r="G50" s="80" t="s">
        <v>45</v>
      </c>
      <c r="I50" s="81" t="s">
        <v>49</v>
      </c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2"/>
        <v>Kaplan</v>
      </c>
      <c r="D51" s="79"/>
      <c r="E51" s="76" t="s">
        <v>29</v>
      </c>
      <c r="F51" s="80">
        <v>50.0</v>
      </c>
      <c r="G51" s="80" t="s">
        <v>45</v>
      </c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2"/>
        <v>Kaplan</v>
      </c>
      <c r="D52" s="79"/>
      <c r="E52" s="76" t="s">
        <v>29</v>
      </c>
      <c r="F52" s="80">
        <v>50.0</v>
      </c>
      <c r="G52" s="80" t="s">
        <v>46</v>
      </c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2"/>
        <v>Kaplan</v>
      </c>
      <c r="D53" s="79"/>
      <c r="E53" s="76" t="s">
        <v>29</v>
      </c>
      <c r="F53" s="80">
        <v>101.0</v>
      </c>
      <c r="G53" s="80" t="s">
        <v>47</v>
      </c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2"/>
        <v>Kaplan</v>
      </c>
      <c r="D54" s="79"/>
      <c r="E54" s="76" t="s">
        <v>29</v>
      </c>
      <c r="F54" s="80">
        <v>50.0</v>
      </c>
      <c r="G54" s="80" t="s">
        <v>46</v>
      </c>
      <c r="I54" s="81" t="s">
        <v>49</v>
      </c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2"/>
        <v>Kaplan</v>
      </c>
      <c r="D55" s="79"/>
      <c r="E55" s="76" t="s">
        <v>29</v>
      </c>
      <c r="F55" s="80">
        <v>50.0</v>
      </c>
      <c r="G55" s="80" t="s">
        <v>46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2"/>
        <v>Kaplan</v>
      </c>
      <c r="D56" s="79"/>
      <c r="E56" s="76" t="s">
        <v>29</v>
      </c>
      <c r="F56" s="80">
        <v>50.0</v>
      </c>
      <c r="G56" s="80" t="s">
        <v>46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2"/>
        <v>Kaplan</v>
      </c>
      <c r="D57" s="79"/>
      <c r="E57" s="76" t="s">
        <v>29</v>
      </c>
      <c r="F57" s="80">
        <v>98.0</v>
      </c>
      <c r="G57" s="80" t="s">
        <v>48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2"/>
        <v>Kaplan</v>
      </c>
      <c r="D58" s="79"/>
      <c r="E58" s="76" t="s">
        <v>29</v>
      </c>
      <c r="F58" s="80">
        <v>87.0</v>
      </c>
      <c r="G58" s="80" t="s">
        <v>47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2"/>
        <v>Kaplan</v>
      </c>
      <c r="D59" s="79"/>
      <c r="E59" s="76" t="s">
        <v>29</v>
      </c>
      <c r="F59" s="80">
        <v>50.0</v>
      </c>
      <c r="G59" s="80" t="s">
        <v>50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2"/>
        <v>Kaplan</v>
      </c>
      <c r="D60" s="79"/>
      <c r="E60" s="76" t="s">
        <v>29</v>
      </c>
      <c r="F60" s="80">
        <v>50.0</v>
      </c>
      <c r="G60" s="80" t="s">
        <v>46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2"/>
        <v>Kaplan</v>
      </c>
      <c r="D61" s="79"/>
      <c r="E61" s="76" t="s">
        <v>29</v>
      </c>
      <c r="F61" s="80">
        <v>93.0</v>
      </c>
      <c r="G61" s="80" t="s">
        <v>44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2"/>
        <v>Kaplan</v>
      </c>
      <c r="D62" s="79"/>
      <c r="E62" s="76" t="s">
        <v>29</v>
      </c>
      <c r="F62" s="80">
        <v>50.0</v>
      </c>
      <c r="G62" s="80" t="s">
        <v>46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2"/>
        <v>Kaplan</v>
      </c>
      <c r="D63" s="79"/>
      <c r="E63" s="76" t="s">
        <v>29</v>
      </c>
      <c r="F63" s="80">
        <v>50.0</v>
      </c>
      <c r="G63" s="80" t="s">
        <v>46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2"/>
        <v>Kaplan</v>
      </c>
      <c r="D64" s="79"/>
      <c r="E64" s="76" t="s">
        <v>29</v>
      </c>
      <c r="F64" s="80">
        <v>50.0</v>
      </c>
      <c r="G64" s="80" t="s">
        <v>45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2"/>
        <v>Kaplan</v>
      </c>
      <c r="D65" s="81" t="s">
        <v>51</v>
      </c>
      <c r="E65" s="83" t="s">
        <v>27</v>
      </c>
      <c r="F65" s="80">
        <v>50.0</v>
      </c>
      <c r="G65" s="80" t="s">
        <v>46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2"/>
        <v>Kaplan</v>
      </c>
      <c r="D66" s="81" t="s">
        <v>51</v>
      </c>
      <c r="E66" s="83" t="s">
        <v>29</v>
      </c>
      <c r="F66" s="80">
        <v>50.0</v>
      </c>
      <c r="G66" s="80" t="s">
        <v>46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2"/>
        <v>Kaplan</v>
      </c>
      <c r="D67" s="81" t="s">
        <v>51</v>
      </c>
      <c r="E67" s="83" t="s">
        <v>27</v>
      </c>
      <c r="F67" s="80">
        <v>95.0</v>
      </c>
      <c r="G67" s="80" t="s">
        <v>48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2"/>
        <v>Kaplan</v>
      </c>
      <c r="D68" s="81" t="s">
        <v>51</v>
      </c>
      <c r="E68" s="83" t="s">
        <v>27</v>
      </c>
      <c r="F68" s="80">
        <v>80.0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2"/>
        <v>Kaplan</v>
      </c>
      <c r="D69" s="81" t="s">
        <v>51</v>
      </c>
      <c r="E69" s="83" t="s">
        <v>29</v>
      </c>
      <c r="F69" s="80">
        <v>98.0</v>
      </c>
      <c r="G69" s="80" t="s">
        <v>48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2"/>
        <v>Kaplan</v>
      </c>
      <c r="D70" s="81" t="s">
        <v>51</v>
      </c>
      <c r="E70" s="83" t="s">
        <v>27</v>
      </c>
      <c r="F70" s="80">
        <v>70.0</v>
      </c>
      <c r="G70" s="80" t="s">
        <v>47</v>
      </c>
      <c r="H70" s="81"/>
      <c r="I70" s="81"/>
      <c r="J70" s="81"/>
      <c r="K70" s="82"/>
      <c r="L70" s="81"/>
      <c r="M70" s="81"/>
      <c r="N70" s="81"/>
      <c r="O70" s="76"/>
    </row>
    <row r="71">
      <c r="A71" s="77"/>
      <c r="B71" s="78">
        <v>43754.0</v>
      </c>
      <c r="C71" s="78" t="str">
        <f t="shared" si="2"/>
        <v>Kaplan</v>
      </c>
      <c r="D71" s="81" t="s">
        <v>51</v>
      </c>
      <c r="E71" s="83" t="s">
        <v>27</v>
      </c>
      <c r="F71" s="80">
        <v>96.0</v>
      </c>
      <c r="G71" s="80" t="s">
        <v>48</v>
      </c>
      <c r="H71" s="81"/>
      <c r="I71" s="81"/>
      <c r="J71" s="81"/>
      <c r="K71" s="82"/>
      <c r="L71" s="81"/>
      <c r="M71" s="81"/>
      <c r="N71" s="81"/>
      <c r="O71" s="76"/>
    </row>
    <row r="72">
      <c r="A72" s="77"/>
      <c r="B72" s="78">
        <v>43754.0</v>
      </c>
      <c r="C72" s="78" t="str">
        <f t="shared" si="2"/>
        <v>Kaplan</v>
      </c>
      <c r="D72" s="81" t="s">
        <v>51</v>
      </c>
      <c r="E72" s="83" t="s">
        <v>27</v>
      </c>
      <c r="F72" s="80">
        <v>88.0</v>
      </c>
      <c r="G72" s="80" t="s">
        <v>48</v>
      </c>
      <c r="H72" s="81"/>
      <c r="I72" s="81"/>
      <c r="J72" s="81"/>
      <c r="K72" s="82"/>
      <c r="L72" s="81"/>
      <c r="M72" s="81"/>
      <c r="N72" s="81"/>
      <c r="O72" s="76"/>
    </row>
    <row r="73">
      <c r="A73" s="77"/>
      <c r="B73" s="78">
        <v>43754.0</v>
      </c>
      <c r="C73" s="78" t="str">
        <f t="shared" si="2"/>
        <v>Kaplan</v>
      </c>
      <c r="D73" s="81" t="s">
        <v>51</v>
      </c>
      <c r="E73" s="83" t="s">
        <v>29</v>
      </c>
      <c r="F73" s="80">
        <v>96.0</v>
      </c>
      <c r="G73" s="80" t="s">
        <v>48</v>
      </c>
      <c r="H73" s="81"/>
      <c r="I73" s="81"/>
      <c r="J73" s="81"/>
      <c r="K73" s="82"/>
      <c r="L73" s="81"/>
      <c r="M73" s="81"/>
      <c r="N73" s="81"/>
      <c r="O73" s="76"/>
    </row>
    <row r="74">
      <c r="A74" s="77"/>
      <c r="B74" s="78">
        <v>43754.0</v>
      </c>
      <c r="C74" s="78" t="str">
        <f t="shared" si="2"/>
        <v>Kaplan</v>
      </c>
      <c r="D74" s="81" t="s">
        <v>51</v>
      </c>
      <c r="E74" s="83" t="s">
        <v>27</v>
      </c>
      <c r="F74" s="80">
        <v>93.0</v>
      </c>
      <c r="G74" s="80" t="s">
        <v>47</v>
      </c>
      <c r="H74" s="81"/>
      <c r="I74" s="81"/>
      <c r="J74" s="81"/>
      <c r="K74" s="82"/>
      <c r="L74" s="81"/>
      <c r="M74" s="81"/>
      <c r="N74" s="81"/>
      <c r="O74" s="76"/>
    </row>
    <row r="75">
      <c r="A75" s="77"/>
      <c r="B75" s="78">
        <v>43754.0</v>
      </c>
      <c r="C75" s="78" t="str">
        <f t="shared" si="2"/>
        <v>Kaplan</v>
      </c>
      <c r="D75" s="81" t="s">
        <v>51</v>
      </c>
      <c r="E75" s="83" t="s">
        <v>27</v>
      </c>
      <c r="F75" s="80">
        <v>93.0</v>
      </c>
      <c r="G75" s="80" t="s">
        <v>47</v>
      </c>
      <c r="H75" s="81"/>
      <c r="I75" s="81"/>
      <c r="J75" s="81"/>
      <c r="K75" s="82"/>
      <c r="L75" s="81"/>
      <c r="M75" s="81"/>
      <c r="N75" s="81"/>
      <c r="O75" s="76"/>
    </row>
    <row r="76">
      <c r="A76" s="77"/>
      <c r="B76" s="78">
        <v>43754.0</v>
      </c>
      <c r="C76" s="78" t="str">
        <f t="shared" si="2"/>
        <v>Kaplan</v>
      </c>
      <c r="D76" s="81" t="s">
        <v>51</v>
      </c>
      <c r="E76" s="83" t="s">
        <v>27</v>
      </c>
      <c r="F76" s="80">
        <v>94.0</v>
      </c>
      <c r="G76" s="80" t="s">
        <v>48</v>
      </c>
      <c r="H76" s="81"/>
      <c r="I76" s="81"/>
      <c r="J76" s="81"/>
      <c r="K76" s="82"/>
      <c r="L76" s="81"/>
      <c r="M76" s="81"/>
      <c r="N76" s="81"/>
      <c r="O76" s="76"/>
    </row>
    <row r="77">
      <c r="A77" s="77"/>
      <c r="B77" s="78">
        <v>43754.0</v>
      </c>
      <c r="C77" s="78" t="str">
        <f t="shared" si="2"/>
        <v>Kaplan</v>
      </c>
      <c r="D77" s="81" t="s">
        <v>51</v>
      </c>
      <c r="E77" s="83" t="s">
        <v>29</v>
      </c>
      <c r="F77" s="80">
        <v>50.0</v>
      </c>
      <c r="G77" s="80" t="s">
        <v>46</v>
      </c>
      <c r="H77" s="81"/>
      <c r="I77" s="81"/>
      <c r="J77" s="81"/>
      <c r="K77" s="82"/>
      <c r="L77" s="81"/>
      <c r="M77" s="81"/>
      <c r="N77" s="81"/>
      <c r="O77" s="76"/>
    </row>
    <row r="78">
      <c r="A78" s="77"/>
      <c r="B78" s="78">
        <v>43754.0</v>
      </c>
      <c r="C78" s="78" t="str">
        <f t="shared" si="2"/>
        <v>Kaplan</v>
      </c>
      <c r="D78" s="81" t="s">
        <v>51</v>
      </c>
      <c r="E78" s="83" t="s">
        <v>29</v>
      </c>
      <c r="F78" s="80">
        <v>87.0</v>
      </c>
      <c r="G78" s="80" t="s">
        <v>50</v>
      </c>
      <c r="H78" s="81"/>
      <c r="I78" s="81"/>
      <c r="J78" s="81"/>
      <c r="K78" s="82"/>
      <c r="L78" s="81"/>
      <c r="M78" s="81"/>
      <c r="N78" s="81"/>
      <c r="O78" s="76"/>
    </row>
    <row r="79">
      <c r="B79" s="78">
        <v>43754.0</v>
      </c>
      <c r="C79" s="78" t="str">
        <f t="shared" si="2"/>
        <v>Kaplan</v>
      </c>
      <c r="D79" s="81" t="s">
        <v>51</v>
      </c>
      <c r="E79" s="83" t="s">
        <v>27</v>
      </c>
      <c r="F79" s="80">
        <v>50.0</v>
      </c>
      <c r="G79" s="80" t="s">
        <v>46</v>
      </c>
      <c r="H79" s="81"/>
      <c r="I79" s="81"/>
      <c r="J79" s="81"/>
      <c r="K79" s="82"/>
      <c r="L79" s="81"/>
      <c r="M79" s="81"/>
      <c r="N79" s="81"/>
      <c r="O79" s="76"/>
    </row>
    <row r="80">
      <c r="N80" s="81"/>
      <c r="O80" s="76"/>
    </row>
    <row r="81">
      <c r="N81" s="81"/>
      <c r="O81" s="76"/>
    </row>
    <row r="82">
      <c r="N82" s="81"/>
      <c r="O82" s="76"/>
    </row>
  </sheetData>
  <mergeCells count="3">
    <mergeCell ref="B2:C2"/>
    <mergeCell ref="H15:M18"/>
    <mergeCell ref="H23:M26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</row>
    <row r="2">
      <c r="A2" s="1"/>
      <c r="B2" s="4" t="s">
        <v>92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T3" s="11" t="s">
        <v>93</v>
      </c>
      <c r="U3" s="11"/>
      <c r="V3" s="11"/>
      <c r="W3" s="11"/>
      <c r="X3" s="11"/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/>
      <c r="T4" s="11"/>
      <c r="U4" s="11"/>
      <c r="V4" s="11"/>
      <c r="W4" s="11"/>
      <c r="X4" s="11"/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/>
      <c r="Q5" s="23"/>
      <c r="S5" s="11"/>
      <c r="T5" s="11"/>
      <c r="U5" s="11"/>
      <c r="V5" s="11"/>
      <c r="W5" s="11"/>
      <c r="X5" s="11"/>
    </row>
    <row r="6">
      <c r="A6" s="1"/>
      <c r="B6" s="24" t="s">
        <v>25</v>
      </c>
      <c r="C6" s="88">
        <f>max(F27:F71)</f>
        <v>93</v>
      </c>
      <c r="D6" s="25">
        <f>average(F27:F71)</f>
        <v>64.02222222</v>
      </c>
      <c r="E6" s="26">
        <f>countifs(F27:F71,"&gt;=90")/45</f>
        <v>0.1111111111</v>
      </c>
      <c r="F6" s="89">
        <f>countifs(F27:F71,"&gt;=95")/45</f>
        <v>0</v>
      </c>
      <c r="G6" s="26">
        <f>COUNTIF(G27:G71,"=y")/45</f>
        <v>0.2666666667</v>
      </c>
      <c r="H6" s="25" t="str">
        <f t="shared" ref="H6:M6" si="1">average(S:S)</f>
        <v>#DIV/0!</v>
      </c>
      <c r="I6" s="25" t="str">
        <f t="shared" si="1"/>
        <v>#DIV/0!</v>
      </c>
      <c r="J6" s="25" t="str">
        <f t="shared" si="1"/>
        <v>#DIV/0!</v>
      </c>
      <c r="K6" s="25" t="str">
        <f t="shared" si="1"/>
        <v>#DIV/0!</v>
      </c>
      <c r="L6" s="25" t="str">
        <f t="shared" si="1"/>
        <v>#DIV/0!</v>
      </c>
      <c r="M6" s="27" t="str">
        <f t="shared" si="1"/>
        <v>#DIV/0!</v>
      </c>
      <c r="O6" s="28" t="s">
        <v>26</v>
      </c>
      <c r="P6" s="22"/>
      <c r="Q6" s="23"/>
      <c r="S6" s="11"/>
      <c r="T6" s="11"/>
      <c r="U6" s="29"/>
      <c r="V6" s="29"/>
      <c r="W6" s="11"/>
      <c r="X6" s="11"/>
    </row>
    <row r="7">
      <c r="A7" s="1"/>
      <c r="B7" s="24" t="s">
        <v>27</v>
      </c>
      <c r="C7" s="88">
        <f>maxifs(F27:F71,E27:E71,"=FB")</f>
        <v>93</v>
      </c>
      <c r="D7" s="25">
        <f>averageifs(F27:F71,E27:E71,"=FB")</f>
        <v>69.60869565</v>
      </c>
      <c r="E7" s="26">
        <f>countifs(F27:F71,"&gt;=90",E27:E71,"=FB")/COUNTIFS(E27:E71,"=FB")</f>
        <v>0.2173913043</v>
      </c>
      <c r="F7" s="26">
        <f>countifs(F27:F71,"&gt;=95",E27:E71,"=FB")/COUNTIFS(E27:E71,"=FB")</f>
        <v>0</v>
      </c>
      <c r="G7" s="26">
        <f>COUNTIFS(G27:G71,"=Y",E27:E71,"=FB")/COUNTIFS(E27:E71,"=FB")</f>
        <v>0.347826087</v>
      </c>
      <c r="H7" s="30" t="s">
        <v>94</v>
      </c>
      <c r="I7" s="31"/>
      <c r="J7" s="31"/>
      <c r="K7" s="31"/>
      <c r="L7" s="31"/>
      <c r="M7" s="32"/>
      <c r="O7" s="33" t="s">
        <v>28</v>
      </c>
      <c r="P7" s="34"/>
      <c r="Q7" s="35"/>
      <c r="S7" s="11"/>
      <c r="T7" s="11"/>
      <c r="U7" s="29"/>
      <c r="V7" s="29"/>
      <c r="W7" s="11"/>
      <c r="X7" s="11"/>
    </row>
    <row r="8">
      <c r="A8" s="1"/>
      <c r="B8" s="24" t="s">
        <v>29</v>
      </c>
      <c r="C8" s="90">
        <f>maxifs(F27:F71,E27:E71,"=SL")</f>
        <v>89</v>
      </c>
      <c r="D8" s="92">
        <f>averageifs(F27:F71,E27:E71,"=SL")</f>
        <v>58.18181818</v>
      </c>
      <c r="E8" s="89">
        <f>countifs(F27:F71,"&gt;=90",E27:E71,"=SL")/COUNTIFS(E27:E71,"=SL")</f>
        <v>0</v>
      </c>
      <c r="F8" s="89">
        <f>countifs(F27:F71,"&gt;=95",E27:E71,"=SL")/COUNTIFS(E27:E71,"=SL")</f>
        <v>0</v>
      </c>
      <c r="G8" s="89">
        <f>COUNTIFS(G27:G71,"=Y",E27:E71,"=SL")/COUNTIFS(E27:E71,"=SL")</f>
        <v>0.1818181818</v>
      </c>
      <c r="H8" s="36"/>
      <c r="M8" s="37"/>
      <c r="S8" s="11"/>
      <c r="T8" s="11"/>
      <c r="U8" s="29"/>
      <c r="V8" s="29"/>
      <c r="W8" s="11"/>
      <c r="X8" s="11"/>
    </row>
    <row r="9">
      <c r="A9" s="1"/>
      <c r="B9" s="24" t="s">
        <v>30</v>
      </c>
      <c r="C9" s="90">
        <f>max(F57:F71)</f>
        <v>93</v>
      </c>
      <c r="D9" s="92">
        <f>AVERAGE(F57:F71)</f>
        <v>68.86666667</v>
      </c>
      <c r="E9" s="89">
        <f>countifs(F57:F71,"&gt;=90")/COUNTIFS(F57:F71,"&gt;0")</f>
        <v>0.2</v>
      </c>
      <c r="F9" s="89">
        <f>countifs(F57:F71,"&gt;=95")/COUNTIFS(F57:F71,"&gt;0")</f>
        <v>0</v>
      </c>
      <c r="G9" s="89">
        <f>countifs(G57:G71,"=Y")/15</f>
        <v>0.4</v>
      </c>
      <c r="H9" s="36"/>
      <c r="M9" s="37"/>
      <c r="S9" s="11"/>
      <c r="T9" s="11"/>
      <c r="U9" s="29"/>
      <c r="V9" s="29"/>
      <c r="W9" s="11"/>
      <c r="X9" s="11"/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/>
      <c r="T10" s="11"/>
      <c r="U10" s="29"/>
      <c r="V10" s="29"/>
      <c r="W10" s="11"/>
      <c r="X10" s="11"/>
    </row>
    <row r="11">
      <c r="A11" s="1"/>
      <c r="B11" s="1"/>
      <c r="S11" s="11"/>
      <c r="T11" s="11"/>
      <c r="U11" s="11"/>
      <c r="V11" s="11"/>
      <c r="W11" s="11"/>
      <c r="X11" s="11"/>
    </row>
    <row r="12">
      <c r="A12" s="1"/>
      <c r="B12" s="46"/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/>
      <c r="T12" s="11"/>
      <c r="U12" s="11"/>
      <c r="V12" s="11"/>
      <c r="W12" s="11"/>
      <c r="X12" s="11"/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/>
      <c r="T13" s="11"/>
      <c r="U13" s="11"/>
      <c r="V13" s="11"/>
      <c r="W13" s="11"/>
      <c r="X13" s="11"/>
    </row>
    <row r="14">
      <c r="A14" s="1"/>
      <c r="B14" s="54" t="s">
        <v>25</v>
      </c>
      <c r="C14" s="93">
        <v>93.0</v>
      </c>
      <c r="D14" s="55">
        <v>70.0</v>
      </c>
      <c r="E14" s="94">
        <v>0.17</v>
      </c>
      <c r="F14" s="95">
        <v>0.0</v>
      </c>
      <c r="G14" s="94">
        <v>0.16</v>
      </c>
      <c r="H14" s="55">
        <v>10.0</v>
      </c>
      <c r="I14" s="55">
        <v>96.0</v>
      </c>
      <c r="J14" s="55">
        <v>83.0</v>
      </c>
      <c r="K14" s="55">
        <v>74.0</v>
      </c>
      <c r="L14" s="55">
        <v>16.0</v>
      </c>
      <c r="M14" s="56">
        <v>69.0</v>
      </c>
      <c r="S14" s="11"/>
      <c r="T14" s="11"/>
      <c r="U14" s="11"/>
      <c r="V14" s="11"/>
      <c r="W14" s="11"/>
      <c r="X14" s="11"/>
    </row>
    <row r="15">
      <c r="A15" s="1"/>
      <c r="B15" s="54" t="s">
        <v>27</v>
      </c>
      <c r="C15" s="93">
        <v>93.0</v>
      </c>
      <c r="D15" s="55">
        <v>83.0</v>
      </c>
      <c r="E15" s="94">
        <v>0.2</v>
      </c>
      <c r="F15" s="94">
        <v>0.0</v>
      </c>
      <c r="G15" s="94">
        <v>0.16</v>
      </c>
      <c r="H15" s="57" t="s">
        <v>95</v>
      </c>
      <c r="I15" s="31"/>
      <c r="J15" s="31"/>
      <c r="K15" s="31"/>
      <c r="L15" s="31"/>
      <c r="M15" s="32"/>
      <c r="S15" s="11"/>
      <c r="T15" s="11"/>
      <c r="U15" s="11"/>
      <c r="V15" s="11"/>
      <c r="W15" s="11"/>
      <c r="X15" s="11"/>
    </row>
    <row r="16">
      <c r="A16" s="1"/>
      <c r="B16" s="54" t="s">
        <v>29</v>
      </c>
      <c r="C16" s="96">
        <v>88.0</v>
      </c>
      <c r="D16" s="97">
        <v>64.0</v>
      </c>
      <c r="E16" s="95">
        <v>0.0</v>
      </c>
      <c r="F16" s="95">
        <v>0.0</v>
      </c>
      <c r="G16" s="95">
        <v>0.15</v>
      </c>
      <c r="H16" s="36"/>
      <c r="M16" s="37"/>
      <c r="S16" s="11"/>
      <c r="T16" s="11"/>
      <c r="U16" s="11"/>
      <c r="V16" s="11"/>
      <c r="W16" s="11"/>
      <c r="X16" s="11"/>
    </row>
    <row r="17">
      <c r="A17" s="1"/>
      <c r="B17" s="54" t="s">
        <v>30</v>
      </c>
      <c r="C17" s="96">
        <v>93.0</v>
      </c>
      <c r="D17" s="97">
        <v>81.0</v>
      </c>
      <c r="E17" s="95">
        <v>0.33</v>
      </c>
      <c r="F17" s="95">
        <v>0.0</v>
      </c>
      <c r="G17" s="95">
        <v>0.4</v>
      </c>
      <c r="H17" s="36"/>
      <c r="M17" s="37"/>
      <c r="S17" s="11"/>
      <c r="T17" s="11"/>
      <c r="U17" s="11"/>
      <c r="V17" s="11"/>
      <c r="W17" s="11"/>
      <c r="X17" s="11"/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/>
      <c r="T18" s="11"/>
      <c r="U18" s="11"/>
      <c r="V18" s="11"/>
      <c r="W18" s="11"/>
      <c r="X18" s="1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/>
      <c r="T19" s="11"/>
      <c r="U19" s="11"/>
      <c r="V19" s="11"/>
      <c r="W19" s="11"/>
      <c r="X19" s="11"/>
    </row>
    <row r="20">
      <c r="A20" s="1"/>
      <c r="B20" s="62" t="s">
        <v>33</v>
      </c>
      <c r="C20" s="64">
        <f>C6-C14</f>
        <v>0</v>
      </c>
      <c r="D20" s="64"/>
      <c r="E20" s="64" t="s">
        <v>2</v>
      </c>
      <c r="F20" s="65" t="str">
        <f>H6-H14</f>
        <v>#DIV/0!</v>
      </c>
      <c r="G20" s="1"/>
      <c r="H20" s="1"/>
      <c r="I20" s="1"/>
      <c r="J20" s="1"/>
      <c r="K20" s="1"/>
      <c r="L20" s="1"/>
      <c r="M20" s="1"/>
      <c r="S20" s="11"/>
      <c r="T20" s="11"/>
      <c r="U20" s="11"/>
      <c r="V20" s="11"/>
      <c r="W20" s="11"/>
      <c r="X20" s="11"/>
    </row>
    <row r="21">
      <c r="A21" s="1"/>
      <c r="B21" s="66" t="s">
        <v>34</v>
      </c>
      <c r="C21" s="67">
        <f>D6-D14</f>
        <v>-5.977777778</v>
      </c>
      <c r="D21" s="68"/>
      <c r="E21" s="68" t="s">
        <v>22</v>
      </c>
      <c r="F21" s="69" t="str">
        <f>K6-K14</f>
        <v>#DIV/0!</v>
      </c>
      <c r="G21" s="1"/>
      <c r="H21" s="1"/>
      <c r="I21" s="1"/>
      <c r="J21" s="1"/>
      <c r="K21" s="1"/>
      <c r="L21" s="1"/>
      <c r="M21" s="1"/>
      <c r="S21" s="11"/>
      <c r="T21" s="11"/>
      <c r="U21" s="11"/>
      <c r="V21" s="11"/>
      <c r="W21" s="11"/>
      <c r="X21" s="11"/>
    </row>
    <row r="22">
      <c r="A22" s="1"/>
      <c r="B22" s="66" t="s">
        <v>35</v>
      </c>
      <c r="C22" s="70">
        <f>F6-F14</f>
        <v>0</v>
      </c>
      <c r="D22" s="68"/>
      <c r="E22" s="68" t="s">
        <v>6</v>
      </c>
      <c r="F22" s="69" t="str">
        <f>L6-L14</f>
        <v>#DIV/0!</v>
      </c>
      <c r="G22" s="1"/>
      <c r="H22" s="1"/>
      <c r="I22" s="1"/>
      <c r="J22" s="1"/>
      <c r="K22" s="1"/>
      <c r="L22" s="1"/>
      <c r="M22" s="1"/>
      <c r="S22" s="11"/>
      <c r="T22" s="11"/>
      <c r="U22" s="11"/>
      <c r="V22" s="11"/>
      <c r="W22" s="11"/>
      <c r="X22" s="11"/>
    </row>
    <row r="23">
      <c r="A23" s="1"/>
      <c r="B23" s="66" t="s">
        <v>36</v>
      </c>
      <c r="C23" s="71">
        <f>F6-F14</f>
        <v>0</v>
      </c>
      <c r="D23" s="68"/>
      <c r="E23" s="68" t="s">
        <v>23</v>
      </c>
      <c r="F23" s="69" t="str">
        <f>M6-M14</f>
        <v>#DIV/0!</v>
      </c>
      <c r="G23" s="1"/>
      <c r="H23" s="1"/>
      <c r="I23" s="1"/>
      <c r="J23" s="1"/>
      <c r="K23" s="1"/>
      <c r="L23" s="1"/>
      <c r="M23" s="1"/>
      <c r="S23" s="11"/>
      <c r="T23" s="11"/>
      <c r="U23" s="11"/>
      <c r="V23" s="11"/>
      <c r="W23" s="11"/>
      <c r="X23" s="11"/>
    </row>
    <row r="24">
      <c r="A24" s="1"/>
      <c r="B24" s="72" t="s">
        <v>37</v>
      </c>
      <c r="C24" s="73">
        <f>G6-G14</f>
        <v>0.1066666667</v>
      </c>
      <c r="D24" s="74"/>
      <c r="E24" s="74"/>
      <c r="F24" s="75"/>
      <c r="S24" s="11"/>
      <c r="T24" s="11"/>
      <c r="U24" s="11"/>
      <c r="V24" s="11"/>
      <c r="W24" s="11"/>
      <c r="X24" s="11"/>
    </row>
    <row r="25">
      <c r="A25" s="76"/>
      <c r="B25" s="1" t="s">
        <v>38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 t="str">
        <f t="shared" ref="C27:C71" si="2">$B$2</f>
        <v>Giuliano</v>
      </c>
      <c r="D27" s="79"/>
      <c r="E27" s="76" t="s">
        <v>27</v>
      </c>
      <c r="F27" s="80">
        <v>50.0</v>
      </c>
      <c r="G27" s="80" t="s">
        <v>59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si="2"/>
        <v>Giuliano</v>
      </c>
      <c r="D28" s="79"/>
      <c r="E28" s="76" t="s">
        <v>27</v>
      </c>
      <c r="F28" s="80">
        <v>50.0</v>
      </c>
      <c r="G28" s="80" t="s">
        <v>59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2"/>
        <v>Giuliano</v>
      </c>
      <c r="D29" s="79"/>
      <c r="E29" s="76" t="s">
        <v>27</v>
      </c>
      <c r="F29" s="80">
        <v>86.0</v>
      </c>
      <c r="G29" s="80" t="s">
        <v>96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2"/>
        <v>Giuliano</v>
      </c>
      <c r="D30" s="79"/>
      <c r="E30" s="76" t="s">
        <v>27</v>
      </c>
      <c r="F30" s="80">
        <v>92.0</v>
      </c>
      <c r="G30" s="80" t="s">
        <v>48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2"/>
        <v>Giuliano</v>
      </c>
      <c r="D31" s="79"/>
      <c r="E31" s="76" t="s">
        <v>27</v>
      </c>
      <c r="F31" s="80">
        <v>67.0</v>
      </c>
      <c r="G31" s="80" t="s">
        <v>50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2"/>
        <v>Giuliano</v>
      </c>
      <c r="D32" s="79"/>
      <c r="E32" s="76" t="s">
        <v>27</v>
      </c>
      <c r="F32" s="80">
        <v>50.0</v>
      </c>
      <c r="G32" s="80" t="s">
        <v>97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2"/>
        <v>Giuliano</v>
      </c>
      <c r="D33" s="79"/>
      <c r="E33" s="76" t="s">
        <v>27</v>
      </c>
      <c r="F33" s="80">
        <v>50.0</v>
      </c>
      <c r="G33" s="80" t="s">
        <v>46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2"/>
        <v>Giuliano</v>
      </c>
      <c r="D34" s="79"/>
      <c r="E34" s="76" t="s">
        <v>27</v>
      </c>
      <c r="F34" s="80">
        <v>50.0</v>
      </c>
      <c r="G34" s="80" t="s">
        <v>46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2"/>
        <v>Giuliano</v>
      </c>
      <c r="D35" s="79"/>
      <c r="E35" s="76" t="s">
        <v>27</v>
      </c>
      <c r="F35" s="80">
        <v>83.0</v>
      </c>
      <c r="G35" s="80" t="s">
        <v>48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2"/>
        <v>Giuliano</v>
      </c>
      <c r="D36" s="79"/>
      <c r="E36" s="76" t="s">
        <v>27</v>
      </c>
      <c r="F36" s="80">
        <v>78.0</v>
      </c>
      <c r="G36" s="80" t="s">
        <v>50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2"/>
        <v>Giuliano</v>
      </c>
      <c r="D37" s="79"/>
      <c r="E37" s="76" t="s">
        <v>27</v>
      </c>
      <c r="F37" s="80">
        <v>73.0</v>
      </c>
      <c r="G37" s="80" t="s">
        <v>48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2"/>
        <v>Giuliano</v>
      </c>
      <c r="D38" s="79"/>
      <c r="E38" s="76" t="s">
        <v>27</v>
      </c>
      <c r="F38" s="80">
        <v>84.0</v>
      </c>
      <c r="G38" s="80" t="s">
        <v>47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2"/>
        <v>Giuliano</v>
      </c>
      <c r="D39" s="79"/>
      <c r="E39" s="76" t="s">
        <v>27</v>
      </c>
      <c r="F39" s="80">
        <v>50.0</v>
      </c>
      <c r="G39" s="80" t="s">
        <v>45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2"/>
        <v>Giuliano</v>
      </c>
      <c r="D40" s="79"/>
      <c r="E40" s="76" t="s">
        <v>27</v>
      </c>
      <c r="F40" s="80">
        <v>90.0</v>
      </c>
      <c r="G40" s="80" t="s">
        <v>48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2"/>
        <v>Giuliano</v>
      </c>
      <c r="D41" s="79"/>
      <c r="E41" s="76" t="s">
        <v>27</v>
      </c>
      <c r="F41" s="80">
        <v>50.0</v>
      </c>
      <c r="G41" s="80" t="s">
        <v>46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2"/>
        <v>Giuliano</v>
      </c>
      <c r="D42" s="79"/>
      <c r="E42" s="76" t="s">
        <v>29</v>
      </c>
      <c r="F42" s="80">
        <v>50.0</v>
      </c>
      <c r="G42" s="80" t="s">
        <v>45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2"/>
        <v>Giuliano</v>
      </c>
      <c r="D43" s="79"/>
      <c r="E43" s="76" t="s">
        <v>29</v>
      </c>
      <c r="F43" s="80">
        <v>50.0</v>
      </c>
      <c r="G43" s="80" t="s">
        <v>45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2"/>
        <v>Giuliano</v>
      </c>
      <c r="D44" s="79"/>
      <c r="E44" s="76" t="s">
        <v>29</v>
      </c>
      <c r="F44" s="80">
        <v>56.0</v>
      </c>
      <c r="G44" s="80" t="s">
        <v>48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2"/>
        <v>Giuliano</v>
      </c>
      <c r="D45" s="79"/>
      <c r="E45" s="76" t="s">
        <v>29</v>
      </c>
      <c r="F45" s="80">
        <v>50.0</v>
      </c>
      <c r="G45" s="80" t="s">
        <v>46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2"/>
        <v>Giuliano</v>
      </c>
      <c r="D46" s="79"/>
      <c r="E46" s="76" t="s">
        <v>29</v>
      </c>
      <c r="F46" s="80">
        <v>89.0</v>
      </c>
      <c r="G46" s="80" t="s">
        <v>47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2"/>
        <v>Giuliano</v>
      </c>
      <c r="D47" s="79"/>
      <c r="E47" s="76" t="s">
        <v>29</v>
      </c>
      <c r="F47" s="80">
        <v>83.0</v>
      </c>
      <c r="G47" s="80" t="s">
        <v>48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2"/>
        <v>Giuliano</v>
      </c>
      <c r="D48" s="79"/>
      <c r="E48" s="76" t="s">
        <v>29</v>
      </c>
      <c r="F48" s="80">
        <v>50.0</v>
      </c>
      <c r="G48" s="80" t="s">
        <v>46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2"/>
        <v>Giuliano</v>
      </c>
      <c r="D49" s="79"/>
      <c r="E49" s="76" t="s">
        <v>29</v>
      </c>
      <c r="F49" s="80">
        <v>50.0</v>
      </c>
      <c r="G49" s="80" t="s">
        <v>46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2"/>
        <v>Giuliano</v>
      </c>
      <c r="D50" s="79"/>
      <c r="E50" s="76" t="s">
        <v>29</v>
      </c>
      <c r="F50" s="80">
        <v>50.0</v>
      </c>
      <c r="G50" s="80" t="s">
        <v>46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2"/>
        <v>Giuliano</v>
      </c>
      <c r="D51" s="79"/>
      <c r="E51" s="76" t="s">
        <v>29</v>
      </c>
      <c r="F51" s="80">
        <v>50.0</v>
      </c>
      <c r="G51" s="80" t="s">
        <v>50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2"/>
        <v>Giuliano</v>
      </c>
      <c r="D52" s="79"/>
      <c r="E52" s="76" t="s">
        <v>29</v>
      </c>
      <c r="F52" s="80">
        <v>50.0</v>
      </c>
      <c r="G52" s="80" t="s">
        <v>46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2"/>
        <v>Giuliano</v>
      </c>
      <c r="D53" s="79"/>
      <c r="E53" s="76" t="s">
        <v>29</v>
      </c>
      <c r="F53" s="80">
        <v>50.0</v>
      </c>
      <c r="G53" s="80" t="s">
        <v>46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2"/>
        <v>Giuliano</v>
      </c>
      <c r="D54" s="79"/>
      <c r="E54" s="76" t="s">
        <v>29</v>
      </c>
      <c r="F54" s="80">
        <v>50.0</v>
      </c>
      <c r="G54" s="80" t="s">
        <v>46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2"/>
        <v>Giuliano</v>
      </c>
      <c r="D55" s="79"/>
      <c r="E55" s="76" t="s">
        <v>29</v>
      </c>
      <c r="F55" s="80">
        <v>67.0</v>
      </c>
      <c r="G55" s="80" t="s">
        <v>98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2"/>
        <v>Giuliano</v>
      </c>
      <c r="D56" s="79"/>
      <c r="E56" s="76" t="s">
        <v>29</v>
      </c>
      <c r="F56" s="80">
        <v>50.0</v>
      </c>
      <c r="G56" s="80" t="s">
        <v>46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2"/>
        <v>Giuliano</v>
      </c>
      <c r="D57" s="81" t="s">
        <v>51</v>
      </c>
      <c r="E57" s="83" t="s">
        <v>27</v>
      </c>
      <c r="F57" s="80">
        <v>50.0</v>
      </c>
      <c r="G57" s="80"/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2"/>
        <v>Giuliano</v>
      </c>
      <c r="D58" s="81" t="s">
        <v>51</v>
      </c>
      <c r="E58" s="83" t="s">
        <v>29</v>
      </c>
      <c r="F58" s="80">
        <v>50.0</v>
      </c>
      <c r="G58" s="80" t="s">
        <v>98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2"/>
        <v>Giuliano</v>
      </c>
      <c r="D59" s="81" t="s">
        <v>51</v>
      </c>
      <c r="E59" s="83" t="s">
        <v>29</v>
      </c>
      <c r="F59" s="80">
        <v>67.0</v>
      </c>
      <c r="G59" s="80" t="s">
        <v>50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2"/>
        <v>Giuliano</v>
      </c>
      <c r="D60" s="81" t="s">
        <v>51</v>
      </c>
      <c r="E60" s="83" t="s">
        <v>27</v>
      </c>
      <c r="F60" s="80">
        <v>63.0</v>
      </c>
      <c r="G60" s="80"/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2"/>
        <v>Giuliano</v>
      </c>
      <c r="D61" s="81" t="s">
        <v>51</v>
      </c>
      <c r="E61" s="83" t="s">
        <v>29</v>
      </c>
      <c r="F61" s="80">
        <v>81.0</v>
      </c>
      <c r="G61" s="80" t="s">
        <v>48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2"/>
        <v>Giuliano</v>
      </c>
      <c r="D62" s="81" t="s">
        <v>51</v>
      </c>
      <c r="E62" s="83" t="s">
        <v>27</v>
      </c>
      <c r="F62" s="80">
        <v>88.0</v>
      </c>
      <c r="G62" s="80" t="s">
        <v>48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2"/>
        <v>Giuliano</v>
      </c>
      <c r="D63" s="81" t="s">
        <v>51</v>
      </c>
      <c r="E63" s="83" t="s">
        <v>29</v>
      </c>
      <c r="F63" s="80">
        <v>50.0</v>
      </c>
      <c r="G63" s="80" t="s">
        <v>46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2"/>
        <v>Giuliano</v>
      </c>
      <c r="D64" s="81" t="s">
        <v>51</v>
      </c>
      <c r="E64" s="83" t="s">
        <v>27</v>
      </c>
      <c r="F64" s="80">
        <v>91.0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2"/>
        <v>Giuliano</v>
      </c>
      <c r="D65" s="81" t="s">
        <v>51</v>
      </c>
      <c r="E65" s="83" t="s">
        <v>29</v>
      </c>
      <c r="F65" s="80">
        <v>50.0</v>
      </c>
      <c r="G65" s="80" t="s">
        <v>47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2"/>
        <v>Giuliano</v>
      </c>
      <c r="D66" s="81" t="s">
        <v>51</v>
      </c>
      <c r="E66" s="83" t="s">
        <v>27</v>
      </c>
      <c r="F66" s="80">
        <v>67.0</v>
      </c>
      <c r="G66" s="80" t="s">
        <v>50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2"/>
        <v>Giuliano</v>
      </c>
      <c r="D67" s="81" t="s">
        <v>51</v>
      </c>
      <c r="E67" s="83" t="s">
        <v>27</v>
      </c>
      <c r="F67" s="80">
        <v>93.0</v>
      </c>
      <c r="G67" s="80" t="s">
        <v>48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2"/>
        <v>Giuliano</v>
      </c>
      <c r="D68" s="81" t="s">
        <v>51</v>
      </c>
      <c r="E68" s="83" t="s">
        <v>27</v>
      </c>
      <c r="F68" s="80">
        <v>90.0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2"/>
        <v>Giuliano</v>
      </c>
      <c r="D69" s="81" t="s">
        <v>51</v>
      </c>
      <c r="E69" s="83" t="s">
        <v>29</v>
      </c>
      <c r="F69" s="80">
        <v>87.0</v>
      </c>
      <c r="G69" s="80" t="s">
        <v>48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2"/>
        <v>Giuliano</v>
      </c>
      <c r="D70" s="81" t="s">
        <v>51</v>
      </c>
      <c r="E70" s="83" t="s">
        <v>27</v>
      </c>
      <c r="F70" s="80">
        <v>56.0</v>
      </c>
      <c r="G70" s="80" t="s">
        <v>50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2"/>
        <v>Giuliano</v>
      </c>
      <c r="D71" s="81" t="s">
        <v>51</v>
      </c>
      <c r="E71" s="83" t="s">
        <v>29</v>
      </c>
      <c r="F71" s="80">
        <v>50.0</v>
      </c>
      <c r="G71" s="80" t="s">
        <v>45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</row>
    <row r="2">
      <c r="A2" s="1"/>
      <c r="B2" s="4" t="s">
        <v>85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>
        <v>2.0</v>
      </c>
      <c r="T3" s="11">
        <v>89.0</v>
      </c>
      <c r="U3" s="11">
        <v>79.0</v>
      </c>
      <c r="V3" s="11">
        <v>63.0</v>
      </c>
      <c r="W3" s="11">
        <v>4.6</v>
      </c>
      <c r="X3" s="11">
        <v>72.3</v>
      </c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>
        <v>11.0</v>
      </c>
      <c r="T4" s="11">
        <v>75.0</v>
      </c>
      <c r="U4" s="11">
        <v>74.0</v>
      </c>
      <c r="V4" s="11">
        <v>82.0</v>
      </c>
      <c r="W4" s="11">
        <v>14.8</v>
      </c>
      <c r="X4" s="11">
        <v>67.9</v>
      </c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91.0</v>
      </c>
      <c r="Q5" s="23"/>
      <c r="S5" s="11">
        <v>17.0</v>
      </c>
      <c r="T5" s="11">
        <v>77.0</v>
      </c>
      <c r="U5" s="11">
        <v>70.0</v>
      </c>
      <c r="V5" s="11">
        <v>82.0</v>
      </c>
      <c r="W5" s="11">
        <v>13.9</v>
      </c>
      <c r="X5" s="11">
        <v>68.8</v>
      </c>
    </row>
    <row r="6">
      <c r="A6" s="1"/>
      <c r="B6" s="24" t="s">
        <v>25</v>
      </c>
      <c r="C6" s="88">
        <f>max(F27:F71)</f>
        <v>100</v>
      </c>
      <c r="D6" s="25">
        <f>average(F27:F71)</f>
        <v>72.62222222</v>
      </c>
      <c r="E6" s="26">
        <f>countifs(F27:F71,"&gt;=90")/45</f>
        <v>0.2888888889</v>
      </c>
      <c r="F6" s="89">
        <f>countifs(F27:F71,"&gt;=95")/45</f>
        <v>0.2</v>
      </c>
      <c r="G6" s="26">
        <f>COUNTIF(G27:G71,"=y")/45</f>
        <v>0.4</v>
      </c>
      <c r="H6" s="25">
        <f t="shared" ref="H6:M6" si="1">average(S:S)</f>
        <v>10.96296296</v>
      </c>
      <c r="I6" s="25">
        <f t="shared" si="1"/>
        <v>75.74074074</v>
      </c>
      <c r="J6" s="25">
        <f t="shared" si="1"/>
        <v>71.7037037</v>
      </c>
      <c r="K6" s="25">
        <f t="shared" si="1"/>
        <v>79.14814815</v>
      </c>
      <c r="L6" s="25">
        <f t="shared" si="1"/>
        <v>8.037037037</v>
      </c>
      <c r="M6" s="27">
        <f t="shared" si="1"/>
        <v>62.28660714</v>
      </c>
      <c r="O6" s="28" t="s">
        <v>26</v>
      </c>
      <c r="P6" s="22"/>
      <c r="Q6" s="23"/>
      <c r="S6" s="11">
        <v>5.0</v>
      </c>
      <c r="T6" s="11">
        <v>84.0</v>
      </c>
      <c r="U6" s="11">
        <v>73.0</v>
      </c>
      <c r="V6" s="11">
        <v>73.0</v>
      </c>
      <c r="W6" s="11">
        <v>9.6</v>
      </c>
      <c r="X6" s="11">
        <v>67.9</v>
      </c>
    </row>
    <row r="7">
      <c r="A7" s="1"/>
      <c r="B7" s="24" t="s">
        <v>27</v>
      </c>
      <c r="C7" s="88">
        <f>maxifs(F27:F71,E27:E71,"=FB")</f>
        <v>99</v>
      </c>
      <c r="D7" s="25">
        <f>averageifs(F27:F71,E27:E71,"=FB")</f>
        <v>74.28</v>
      </c>
      <c r="E7" s="26">
        <f>countifs(F27:F71,"&gt;=90",E27:E71,"=FB")/COUNTIFS(E27:E71,"=FB")</f>
        <v>0.36</v>
      </c>
      <c r="F7" s="26">
        <f>countifs(F27:F71,"&gt;=95",E27:E71,"=FB")/COUNTIFS(E27:E71,"=FB")</f>
        <v>0.24</v>
      </c>
      <c r="G7" s="26">
        <f>COUNTIFS(G27:G71,"=Y",E27:E71,"=FB")/COUNTIFS(E27:E71,"=FB")</f>
        <v>0.48</v>
      </c>
      <c r="H7" s="30" t="s">
        <v>99</v>
      </c>
      <c r="I7" s="31"/>
      <c r="J7" s="31"/>
      <c r="K7" s="31"/>
      <c r="L7" s="31"/>
      <c r="M7" s="32"/>
      <c r="O7" s="33" t="s">
        <v>28</v>
      </c>
      <c r="P7" s="34"/>
      <c r="Q7" s="35"/>
      <c r="S7" s="11">
        <v>10.0</v>
      </c>
      <c r="T7" s="11">
        <v>76.0</v>
      </c>
      <c r="U7" s="11">
        <v>70.0</v>
      </c>
      <c r="V7" s="11">
        <v>77.0</v>
      </c>
      <c r="W7" s="11">
        <v>13.3</v>
      </c>
      <c r="X7" s="11">
        <v>71.4</v>
      </c>
    </row>
    <row r="8">
      <c r="A8" s="1"/>
      <c r="B8" s="24" t="s">
        <v>29</v>
      </c>
      <c r="C8" s="90">
        <f>maxifs(F27:F71,E27:E71,"=SL")</f>
        <v>100</v>
      </c>
      <c r="D8" s="92">
        <f>averageifs(F27:F71,E27:E71,"=SL")</f>
        <v>70.55</v>
      </c>
      <c r="E8" s="89">
        <f>countifs(F27:F71,"&gt;=90",E27:E71,"=SL")/COUNTIFS(E27:E71,"=SL")</f>
        <v>0.2</v>
      </c>
      <c r="F8" s="89">
        <f>countifs(F27:F71,"&gt;=95",E27:E71,"=SL")/COUNTIFS(E27:E71,"=SL")</f>
        <v>0.15</v>
      </c>
      <c r="G8" s="89">
        <f>COUNTIFS(G27:G71,"=Y",E27:E71,"=SL")/COUNTIFS(E27:E71,"=SL")</f>
        <v>0.3</v>
      </c>
      <c r="H8" s="36"/>
      <c r="M8" s="37"/>
      <c r="S8" s="11">
        <v>12.0</v>
      </c>
      <c r="T8" s="11">
        <v>81.0</v>
      </c>
      <c r="U8" s="11">
        <v>72.0</v>
      </c>
      <c r="V8" s="11">
        <v>68.0</v>
      </c>
      <c r="W8" s="11">
        <v>9.4</v>
      </c>
      <c r="X8" s="11">
        <v>71.2</v>
      </c>
    </row>
    <row r="9">
      <c r="A9" s="1"/>
      <c r="B9" s="24" t="s">
        <v>30</v>
      </c>
      <c r="C9" s="90">
        <f>max(F57:F71)</f>
        <v>98</v>
      </c>
      <c r="D9" s="92">
        <f>AVERAGE(F57:F71)</f>
        <v>83.6</v>
      </c>
      <c r="E9" s="89">
        <f>countifs(F57:F71,"&gt;=90")/COUNTIFS(F57:F71,"&gt;0")</f>
        <v>0.4</v>
      </c>
      <c r="F9" s="89">
        <f>countifs(F57:F71,"&gt;=95")/COUNTIFS(F57:F71,"&gt;0")</f>
        <v>0.2</v>
      </c>
      <c r="G9" s="89">
        <f>countifs(G57:G71,"=Y")/15</f>
        <v>0.6666666667</v>
      </c>
      <c r="H9" s="36"/>
      <c r="M9" s="37"/>
      <c r="S9" s="11">
        <v>5.0</v>
      </c>
      <c r="T9" s="11">
        <v>71.0</v>
      </c>
      <c r="U9" s="11">
        <v>75.0</v>
      </c>
      <c r="V9" s="11">
        <v>88.0</v>
      </c>
      <c r="W9" s="11">
        <v>15.0</v>
      </c>
      <c r="X9" s="11">
        <v>67.1</v>
      </c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>
        <v>13.0</v>
      </c>
      <c r="T10" s="11">
        <v>81.0</v>
      </c>
      <c r="U10" s="11">
        <v>75.0</v>
      </c>
      <c r="V10" s="11">
        <v>72.0</v>
      </c>
      <c r="W10" s="11">
        <v>12.6</v>
      </c>
      <c r="X10" s="11">
        <v>67.9</v>
      </c>
    </row>
    <row r="11">
      <c r="A11" s="1"/>
      <c r="B11" s="1"/>
      <c r="S11" s="11">
        <v>11.0</v>
      </c>
      <c r="T11" s="11">
        <v>69.0</v>
      </c>
      <c r="U11" s="11">
        <v>64.0</v>
      </c>
      <c r="V11" s="11">
        <v>70.0</v>
      </c>
      <c r="W11" s="11">
        <v>7.1</v>
      </c>
      <c r="X11" s="11">
        <v>69.5</v>
      </c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>
        <v>10.0</v>
      </c>
      <c r="T12" s="11">
        <v>74.0</v>
      </c>
      <c r="U12" s="11">
        <v>68.0</v>
      </c>
      <c r="V12" s="11">
        <v>76.0</v>
      </c>
      <c r="W12" s="11">
        <v>9.2</v>
      </c>
      <c r="X12" s="11">
        <v>68.6</v>
      </c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>
        <v>13.0</v>
      </c>
      <c r="T13" s="11">
        <v>71.0</v>
      </c>
      <c r="U13" s="11">
        <v>65.0</v>
      </c>
      <c r="V13" s="11">
        <v>81.0</v>
      </c>
      <c r="W13" s="11">
        <v>9.4</v>
      </c>
      <c r="X13" s="11">
        <v>67.5</v>
      </c>
    </row>
    <row r="14">
      <c r="A14" s="1"/>
      <c r="B14" s="54" t="s">
        <v>25</v>
      </c>
      <c r="C14" s="93">
        <v>94.0</v>
      </c>
      <c r="D14" s="55">
        <v>73.0</v>
      </c>
      <c r="E14" s="94">
        <v>0.23</v>
      </c>
      <c r="F14" s="95">
        <v>0.0</v>
      </c>
      <c r="G14" s="94">
        <v>0.44</v>
      </c>
      <c r="H14" s="55">
        <v>16.0</v>
      </c>
      <c r="I14" s="55">
        <v>87.0</v>
      </c>
      <c r="J14" s="55">
        <v>73.0</v>
      </c>
      <c r="K14" s="55">
        <v>67.0</v>
      </c>
      <c r="L14" s="55">
        <v>12.0</v>
      </c>
      <c r="M14" s="56">
        <v>71.0</v>
      </c>
      <c r="S14" s="11">
        <v>15.0</v>
      </c>
      <c r="T14" s="11">
        <v>70.0</v>
      </c>
      <c r="U14" s="11">
        <v>64.0</v>
      </c>
      <c r="V14" s="11">
        <v>81.0</v>
      </c>
      <c r="W14" s="11">
        <v>11.9</v>
      </c>
      <c r="X14" s="11">
        <v>66.9</v>
      </c>
    </row>
    <row r="15">
      <c r="A15" s="1"/>
      <c r="B15" s="54" t="s">
        <v>27</v>
      </c>
      <c r="C15" s="93">
        <v>94.0</v>
      </c>
      <c r="D15" s="55">
        <v>77.0</v>
      </c>
      <c r="E15" s="94">
        <v>0.13</v>
      </c>
      <c r="F15" s="94">
        <v>0.0</v>
      </c>
      <c r="G15" s="94">
        <v>0.57</v>
      </c>
      <c r="H15" s="57" t="s">
        <v>100</v>
      </c>
      <c r="I15" s="31"/>
      <c r="J15" s="31"/>
      <c r="K15" s="31"/>
      <c r="L15" s="31"/>
      <c r="M15" s="32"/>
      <c r="S15" s="11">
        <v>10.0</v>
      </c>
      <c r="T15" s="11">
        <v>69.0</v>
      </c>
      <c r="U15" s="11">
        <v>64.0</v>
      </c>
      <c r="V15" s="11">
        <v>78.0</v>
      </c>
      <c r="W15" s="11">
        <v>5.9</v>
      </c>
      <c r="X15" s="11">
        <v>67.8</v>
      </c>
    </row>
    <row r="16">
      <c r="A16" s="1"/>
      <c r="B16" s="54" t="s">
        <v>29</v>
      </c>
      <c r="C16" s="96">
        <v>93.0</v>
      </c>
      <c r="D16" s="97">
        <v>68.0</v>
      </c>
      <c r="E16" s="95">
        <v>0.09</v>
      </c>
      <c r="F16" s="95">
        <v>0.0</v>
      </c>
      <c r="G16" s="95">
        <v>0.32</v>
      </c>
      <c r="H16" s="36"/>
      <c r="M16" s="37"/>
      <c r="S16" s="11">
        <v>14.0</v>
      </c>
      <c r="T16" s="11">
        <v>72.0</v>
      </c>
      <c r="U16" s="11">
        <v>68.0</v>
      </c>
      <c r="V16" s="11">
        <v>76.0</v>
      </c>
      <c r="W16" s="11">
        <v>7.9</v>
      </c>
      <c r="X16" s="11">
        <v>68.1</v>
      </c>
    </row>
    <row r="17">
      <c r="A17" s="1"/>
      <c r="B17" s="54" t="s">
        <v>30</v>
      </c>
      <c r="C17" s="96">
        <v>94.0</v>
      </c>
      <c r="D17" s="97">
        <v>76.0</v>
      </c>
      <c r="E17" s="95">
        <v>0.13</v>
      </c>
      <c r="F17" s="95">
        <v>0.0</v>
      </c>
      <c r="G17" s="95">
        <v>0.53</v>
      </c>
      <c r="H17" s="36"/>
      <c r="M17" s="37"/>
      <c r="S17" s="11">
        <v>11.0</v>
      </c>
      <c r="T17" s="11">
        <v>69.0</v>
      </c>
      <c r="U17" s="11">
        <v>67.0</v>
      </c>
      <c r="V17" s="11">
        <v>86.0</v>
      </c>
      <c r="W17" s="11">
        <v>8.7</v>
      </c>
      <c r="X17" s="11">
        <v>68.4</v>
      </c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>
        <v>6.0</v>
      </c>
      <c r="T18" s="11">
        <v>70.0</v>
      </c>
      <c r="U18" s="11">
        <v>65.0</v>
      </c>
      <c r="V18" s="11">
        <v>82.0</v>
      </c>
      <c r="W18" s="11">
        <v>6.9</v>
      </c>
      <c r="X18" s="11">
        <v>67.6</v>
      </c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R19" s="1"/>
      <c r="S19" s="11">
        <v>9.0</v>
      </c>
      <c r="T19" s="11">
        <v>76.0</v>
      </c>
      <c r="U19" s="11">
        <v>71.0</v>
      </c>
      <c r="V19" s="11">
        <v>77.0</v>
      </c>
      <c r="W19" s="11">
        <v>10.3</v>
      </c>
      <c r="X19" s="11">
        <v>71.9</v>
      </c>
    </row>
    <row r="20">
      <c r="A20" s="1"/>
      <c r="B20" s="62" t="s">
        <v>33</v>
      </c>
      <c r="C20" s="64">
        <f>C6-C14</f>
        <v>6</v>
      </c>
      <c r="D20" s="64"/>
      <c r="E20" s="64" t="s">
        <v>2</v>
      </c>
      <c r="F20" s="98">
        <f>H6-H14</f>
        <v>-5.037037037</v>
      </c>
      <c r="G20" s="1"/>
      <c r="H20" s="1"/>
      <c r="I20" s="1"/>
      <c r="J20" s="1"/>
      <c r="K20" s="1"/>
      <c r="L20" s="1"/>
      <c r="M20" s="1"/>
      <c r="R20" s="1"/>
      <c r="S20" s="11">
        <v>10.0</v>
      </c>
      <c r="T20" s="11">
        <v>98.0</v>
      </c>
      <c r="U20" s="11">
        <v>94.0</v>
      </c>
      <c r="V20" s="11">
        <v>83.0</v>
      </c>
      <c r="W20" s="11">
        <v>3.2</v>
      </c>
      <c r="X20" s="11">
        <v>36.8</v>
      </c>
    </row>
    <row r="21">
      <c r="A21" s="1"/>
      <c r="B21" s="66" t="s">
        <v>34</v>
      </c>
      <c r="C21" s="67">
        <f>D6-D14</f>
        <v>-0.3777777778</v>
      </c>
      <c r="D21" s="68"/>
      <c r="E21" s="68" t="s">
        <v>22</v>
      </c>
      <c r="F21" s="99">
        <f>K6-K14</f>
        <v>12.14814815</v>
      </c>
      <c r="G21" s="1"/>
      <c r="H21" s="1"/>
      <c r="I21" s="1"/>
      <c r="J21" s="1"/>
      <c r="K21" s="1"/>
      <c r="L21" s="1"/>
      <c r="M21" s="1"/>
      <c r="R21" s="1"/>
      <c r="S21" s="11">
        <v>11.0</v>
      </c>
      <c r="T21" s="11">
        <v>93.0</v>
      </c>
      <c r="U21" s="11">
        <v>91.0</v>
      </c>
      <c r="V21" s="11">
        <v>82.0</v>
      </c>
      <c r="W21" s="11">
        <v>4.7</v>
      </c>
      <c r="X21" s="11">
        <v>37.5</v>
      </c>
    </row>
    <row r="22">
      <c r="A22" s="1"/>
      <c r="B22" s="66" t="s">
        <v>35</v>
      </c>
      <c r="C22" s="70">
        <f>F6-F14</f>
        <v>0.2</v>
      </c>
      <c r="D22" s="68"/>
      <c r="E22" s="68" t="s">
        <v>6</v>
      </c>
      <c r="F22" s="99">
        <f>L6-L14</f>
        <v>-3.962962963</v>
      </c>
      <c r="G22" s="1"/>
      <c r="H22" s="1"/>
      <c r="I22" s="1"/>
      <c r="J22" s="1"/>
      <c r="K22" s="1"/>
      <c r="L22" s="1"/>
      <c r="M22" s="1"/>
      <c r="R22" s="1"/>
      <c r="S22" s="11">
        <v>12.0</v>
      </c>
      <c r="T22" s="11">
        <v>90.0</v>
      </c>
      <c r="U22" s="11">
        <v>91.0</v>
      </c>
      <c r="V22" s="11">
        <v>83.0</v>
      </c>
      <c r="W22" s="11">
        <v>1.9</v>
      </c>
      <c r="X22" s="11">
        <v>37.8</v>
      </c>
    </row>
    <row r="23">
      <c r="A23" s="1"/>
      <c r="B23" s="66" t="s">
        <v>36</v>
      </c>
      <c r="C23" s="71">
        <f>F6-F14</f>
        <v>0.2</v>
      </c>
      <c r="D23" s="68"/>
      <c r="E23" s="68" t="s">
        <v>23</v>
      </c>
      <c r="F23" s="99">
        <f>M6-M14</f>
        <v>-8.713392857</v>
      </c>
      <c r="G23" s="1"/>
      <c r="H23" s="1"/>
      <c r="I23" s="1"/>
      <c r="J23" s="1"/>
      <c r="K23" s="1"/>
      <c r="L23" s="1"/>
      <c r="M23" s="1"/>
      <c r="R23" s="1"/>
      <c r="S23" s="11">
        <v>17.0</v>
      </c>
      <c r="T23" s="11">
        <v>79.0</v>
      </c>
      <c r="U23" s="11">
        <v>80.0</v>
      </c>
      <c r="V23" s="11">
        <v>89.0</v>
      </c>
      <c r="W23" s="11">
        <v>2.1</v>
      </c>
      <c r="X23" s="11">
        <v>38.0</v>
      </c>
    </row>
    <row r="24">
      <c r="A24" s="1"/>
      <c r="B24" s="72" t="s">
        <v>37</v>
      </c>
      <c r="C24" s="73">
        <f>G6-G14</f>
        <v>-0.04</v>
      </c>
      <c r="D24" s="74"/>
      <c r="E24" s="74"/>
      <c r="F24" s="75"/>
      <c r="R24" s="1"/>
      <c r="S24" s="11">
        <v>14.0</v>
      </c>
      <c r="T24" s="11">
        <v>68.0</v>
      </c>
      <c r="U24" s="11">
        <v>66.0</v>
      </c>
      <c r="V24" s="11">
        <v>86.0</v>
      </c>
      <c r="W24" s="11">
        <v>6.3</v>
      </c>
      <c r="X24" s="11">
        <v>59.2</v>
      </c>
    </row>
    <row r="25">
      <c r="A25" s="76"/>
      <c r="B25" s="1" t="s">
        <v>38</v>
      </c>
      <c r="S25" s="11">
        <v>18.0</v>
      </c>
      <c r="T25" s="11">
        <v>68.0</v>
      </c>
      <c r="U25" s="11">
        <v>65.0</v>
      </c>
      <c r="V25" s="11">
        <v>87.0</v>
      </c>
      <c r="W25" s="11">
        <v>6.7</v>
      </c>
      <c r="X25" s="11">
        <v>65.2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  <c r="S26" s="11">
        <v>12.0</v>
      </c>
      <c r="T26" s="11">
        <v>68.0</v>
      </c>
      <c r="U26" s="11">
        <v>69.0</v>
      </c>
      <c r="V26" s="11">
        <v>83.0</v>
      </c>
      <c r="W26" s="11">
        <v>7.8</v>
      </c>
      <c r="X26" s="11">
        <v>60.6</v>
      </c>
    </row>
    <row r="27">
      <c r="A27" s="77"/>
      <c r="B27" s="78">
        <v>43754.0</v>
      </c>
      <c r="C27" s="78" t="str">
        <f t="shared" ref="C27:C71" si="2">$B$2</f>
        <v>Russell</v>
      </c>
      <c r="D27" s="79"/>
      <c r="E27" s="76" t="s">
        <v>27</v>
      </c>
      <c r="F27" s="80">
        <v>97.0</v>
      </c>
      <c r="G27" s="80" t="s">
        <v>48</v>
      </c>
      <c r="H27" s="81"/>
      <c r="I27" s="81"/>
      <c r="J27" s="81"/>
      <c r="K27" s="82"/>
      <c r="L27" s="81"/>
      <c r="M27" s="81"/>
      <c r="S27" s="11">
        <v>11.0</v>
      </c>
      <c r="T27" s="11">
        <v>72.0</v>
      </c>
      <c r="U27" s="11">
        <v>64.0</v>
      </c>
      <c r="V27" s="11">
        <v>77.0</v>
      </c>
      <c r="W27" s="11">
        <v>5.8</v>
      </c>
      <c r="X27" s="11">
        <v>63.2</v>
      </c>
    </row>
    <row r="28">
      <c r="A28" s="77"/>
      <c r="B28" s="78">
        <v>43754.0</v>
      </c>
      <c r="C28" s="78" t="str">
        <f t="shared" si="2"/>
        <v>Russell</v>
      </c>
      <c r="D28" s="79"/>
      <c r="E28" s="76" t="s">
        <v>27</v>
      </c>
      <c r="F28" s="80">
        <v>85.0</v>
      </c>
      <c r="G28" s="80" t="s">
        <v>48</v>
      </c>
      <c r="H28" s="81"/>
      <c r="I28" s="81"/>
      <c r="J28" s="81"/>
      <c r="K28" s="82"/>
      <c r="L28" s="81"/>
      <c r="M28" s="81"/>
      <c r="S28" s="11">
        <v>9.0</v>
      </c>
      <c r="T28" s="11">
        <v>66.0</v>
      </c>
      <c r="U28" s="11">
        <v>64.0</v>
      </c>
      <c r="V28" s="11">
        <v>78.0</v>
      </c>
      <c r="W28" s="11">
        <v>4.7</v>
      </c>
      <c r="X28" s="11">
        <v>61.0</v>
      </c>
    </row>
    <row r="29">
      <c r="A29" s="77"/>
      <c r="B29" s="78">
        <v>43754.0</v>
      </c>
      <c r="C29" s="78" t="str">
        <f t="shared" si="2"/>
        <v>Russell</v>
      </c>
      <c r="D29" s="79"/>
      <c r="E29" s="76" t="s">
        <v>27</v>
      </c>
      <c r="F29" s="80">
        <v>50.0</v>
      </c>
      <c r="G29" s="80" t="s">
        <v>61</v>
      </c>
      <c r="H29" s="81"/>
      <c r="I29" s="81"/>
      <c r="J29" s="81"/>
      <c r="K29" s="82"/>
      <c r="L29" s="81"/>
      <c r="M29" s="81"/>
      <c r="S29" s="11">
        <v>8.0</v>
      </c>
      <c r="T29" s="11">
        <v>69.0</v>
      </c>
      <c r="U29" s="11">
        <v>68.0</v>
      </c>
      <c r="V29" s="11">
        <v>77.0</v>
      </c>
      <c r="W29" s="11">
        <v>3.3</v>
      </c>
      <c r="X29" s="11">
        <v>59.1</v>
      </c>
    </row>
    <row r="30">
      <c r="A30" s="77"/>
      <c r="B30" s="78">
        <v>43754.0</v>
      </c>
      <c r="C30" s="78" t="str">
        <f t="shared" si="2"/>
        <v>Russell</v>
      </c>
      <c r="D30" s="79"/>
      <c r="E30" s="76" t="s">
        <v>27</v>
      </c>
      <c r="F30" s="80">
        <v>50.0</v>
      </c>
      <c r="G30" s="80" t="s">
        <v>46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2"/>
        <v>Russell</v>
      </c>
      <c r="D31" s="79"/>
      <c r="E31" s="76" t="s">
        <v>27</v>
      </c>
      <c r="F31" s="80">
        <v>98.0</v>
      </c>
      <c r="G31" s="80" t="s">
        <v>50</v>
      </c>
      <c r="H31" s="81"/>
      <c r="I31" s="81"/>
      <c r="J31" s="81"/>
      <c r="K31" s="82"/>
      <c r="L31" s="81"/>
      <c r="M31" s="81"/>
      <c r="N31" s="81"/>
      <c r="O31" s="76"/>
      <c r="X31" s="100">
        <f>average(X18:X29)</f>
        <v>54.825</v>
      </c>
    </row>
    <row r="32">
      <c r="A32" s="77"/>
      <c r="B32" s="78">
        <v>43754.0</v>
      </c>
      <c r="C32" s="78" t="str">
        <f t="shared" si="2"/>
        <v>Russell</v>
      </c>
      <c r="D32" s="79"/>
      <c r="E32" s="76" t="s">
        <v>27</v>
      </c>
      <c r="F32" s="80">
        <v>50.0</v>
      </c>
      <c r="G32" s="80" t="s">
        <v>46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2"/>
        <v>Russell</v>
      </c>
      <c r="D33" s="79"/>
      <c r="E33" s="76" t="s">
        <v>27</v>
      </c>
      <c r="F33" s="80">
        <v>67.0</v>
      </c>
      <c r="G33" s="80" t="s">
        <v>48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2"/>
        <v>Russell</v>
      </c>
      <c r="D34" s="79"/>
      <c r="E34" s="76" t="s">
        <v>27</v>
      </c>
      <c r="F34" s="80">
        <v>50.0</v>
      </c>
      <c r="G34" s="80" t="s">
        <v>97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2"/>
        <v>Russell</v>
      </c>
      <c r="D35" s="79"/>
      <c r="E35" s="76" t="s">
        <v>27</v>
      </c>
      <c r="F35" s="80">
        <v>66.0</v>
      </c>
      <c r="G35" s="80" t="s">
        <v>50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2"/>
        <v>Russell</v>
      </c>
      <c r="D36" s="79"/>
      <c r="E36" s="76" t="s">
        <v>27</v>
      </c>
      <c r="F36" s="80">
        <v>50.0</v>
      </c>
      <c r="G36" s="80" t="s">
        <v>46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2"/>
        <v>Russell</v>
      </c>
      <c r="D37" s="79"/>
      <c r="E37" s="76" t="s">
        <v>27</v>
      </c>
      <c r="F37" s="80">
        <v>50.0</v>
      </c>
      <c r="G37" s="80" t="s">
        <v>46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2"/>
        <v>Russell</v>
      </c>
      <c r="D38" s="79"/>
      <c r="E38" s="76" t="s">
        <v>27</v>
      </c>
      <c r="F38" s="80">
        <v>50.0</v>
      </c>
      <c r="G38" s="80" t="s">
        <v>46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2"/>
        <v>Russell</v>
      </c>
      <c r="D39" s="79"/>
      <c r="E39" s="76" t="s">
        <v>27</v>
      </c>
      <c r="F39" s="80">
        <v>99.0</v>
      </c>
      <c r="G39" s="80" t="s">
        <v>48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2"/>
        <v>Russell</v>
      </c>
      <c r="D40" s="79"/>
      <c r="E40" s="76" t="s">
        <v>27</v>
      </c>
      <c r="F40" s="80">
        <v>50.0</v>
      </c>
      <c r="G40" s="80" t="s">
        <v>46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2"/>
        <v>Russell</v>
      </c>
      <c r="D41" s="79"/>
      <c r="E41" s="76" t="s">
        <v>27</v>
      </c>
      <c r="F41" s="80">
        <v>81.0</v>
      </c>
      <c r="G41" s="80" t="s">
        <v>48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2"/>
        <v>Russell</v>
      </c>
      <c r="D42" s="79"/>
      <c r="E42" s="76" t="s">
        <v>29</v>
      </c>
      <c r="F42" s="80">
        <v>97.0</v>
      </c>
      <c r="G42" s="80" t="s">
        <v>48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2"/>
        <v>Russell</v>
      </c>
      <c r="D43" s="79"/>
      <c r="E43" s="76" t="s">
        <v>29</v>
      </c>
      <c r="F43" s="80">
        <v>50.0</v>
      </c>
      <c r="G43" s="80" t="s">
        <v>46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2"/>
        <v>Russell</v>
      </c>
      <c r="D44" s="79"/>
      <c r="E44" s="76" t="s">
        <v>29</v>
      </c>
      <c r="F44" s="80">
        <v>59.0</v>
      </c>
      <c r="G44" s="80" t="s">
        <v>50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2"/>
        <v>Russell</v>
      </c>
      <c r="D45" s="79"/>
      <c r="E45" s="76" t="s">
        <v>29</v>
      </c>
      <c r="F45" s="80">
        <v>50.0</v>
      </c>
      <c r="G45" s="80" t="s">
        <v>46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2"/>
        <v>Russell</v>
      </c>
      <c r="D46" s="79"/>
      <c r="E46" s="76" t="s">
        <v>29</v>
      </c>
      <c r="F46" s="80">
        <v>50.0</v>
      </c>
      <c r="G46" s="80" t="s">
        <v>50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2"/>
        <v>Russell</v>
      </c>
      <c r="D47" s="79"/>
      <c r="E47" s="76" t="s">
        <v>29</v>
      </c>
      <c r="F47" s="80">
        <v>50.0</v>
      </c>
      <c r="G47" s="80" t="s">
        <v>45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2"/>
        <v>Russell</v>
      </c>
      <c r="D48" s="79"/>
      <c r="E48" s="76" t="s">
        <v>29</v>
      </c>
      <c r="F48" s="80">
        <v>50.0</v>
      </c>
      <c r="G48" s="80" t="s">
        <v>50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2"/>
        <v>Russell</v>
      </c>
      <c r="D49" s="79"/>
      <c r="E49" s="76" t="s">
        <v>29</v>
      </c>
      <c r="F49" s="80">
        <v>100.0</v>
      </c>
      <c r="G49" s="80" t="s">
        <v>47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2"/>
        <v>Russell</v>
      </c>
      <c r="D50" s="79"/>
      <c r="E50" s="76" t="s">
        <v>29</v>
      </c>
      <c r="F50" s="80">
        <v>50.0</v>
      </c>
      <c r="G50" s="80" t="s">
        <v>50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2"/>
        <v>Russell</v>
      </c>
      <c r="D51" s="79"/>
      <c r="E51" s="76" t="s">
        <v>29</v>
      </c>
      <c r="F51" s="80">
        <v>84.0</v>
      </c>
      <c r="G51" s="80" t="s">
        <v>48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2"/>
        <v>Russell</v>
      </c>
      <c r="D52" s="79"/>
      <c r="E52" s="76" t="s">
        <v>29</v>
      </c>
      <c r="F52" s="80">
        <v>50.0</v>
      </c>
      <c r="G52" s="80" t="s">
        <v>50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2"/>
        <v>Russell</v>
      </c>
      <c r="D53" s="79"/>
      <c r="E53" s="76" t="s">
        <v>29</v>
      </c>
      <c r="F53" s="80">
        <v>92.0</v>
      </c>
      <c r="G53" s="80" t="s">
        <v>48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2"/>
        <v>Russell</v>
      </c>
      <c r="D54" s="79"/>
      <c r="E54" s="76" t="s">
        <v>29</v>
      </c>
      <c r="F54" s="80">
        <v>50.0</v>
      </c>
      <c r="G54" s="80" t="s">
        <v>45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2"/>
        <v>Russell</v>
      </c>
      <c r="D55" s="79"/>
      <c r="E55" s="76" t="s">
        <v>29</v>
      </c>
      <c r="F55" s="80">
        <v>100.0</v>
      </c>
      <c r="G55" s="80" t="s">
        <v>47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2"/>
        <v>Russell</v>
      </c>
      <c r="D56" s="79"/>
      <c r="E56" s="76" t="s">
        <v>29</v>
      </c>
      <c r="F56" s="80">
        <v>89.0</v>
      </c>
      <c r="G56" s="80" t="s">
        <v>44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2"/>
        <v>Russell</v>
      </c>
      <c r="D57" s="81" t="s">
        <v>51</v>
      </c>
      <c r="E57" s="83" t="s">
        <v>27</v>
      </c>
      <c r="F57" s="80">
        <v>92.0</v>
      </c>
      <c r="G57" s="80" t="s">
        <v>48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2"/>
        <v>Russell</v>
      </c>
      <c r="D58" s="81" t="s">
        <v>51</v>
      </c>
      <c r="E58" s="83" t="s">
        <v>29</v>
      </c>
      <c r="F58" s="80">
        <v>87.0</v>
      </c>
      <c r="G58" s="80" t="s">
        <v>48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2"/>
        <v>Russell</v>
      </c>
      <c r="D59" s="81" t="s">
        <v>51</v>
      </c>
      <c r="E59" s="83" t="s">
        <v>27</v>
      </c>
      <c r="F59" s="80">
        <v>50.0</v>
      </c>
      <c r="G59" s="80" t="s">
        <v>46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2"/>
        <v>Russell</v>
      </c>
      <c r="D60" s="81" t="s">
        <v>51</v>
      </c>
      <c r="E60" s="83" t="s">
        <v>29</v>
      </c>
      <c r="F60" s="80">
        <v>88.0</v>
      </c>
      <c r="G60" s="80" t="s">
        <v>48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2"/>
        <v>Russell</v>
      </c>
      <c r="D61" s="81" t="s">
        <v>51</v>
      </c>
      <c r="E61" s="83" t="s">
        <v>27</v>
      </c>
      <c r="F61" s="80">
        <v>92.0</v>
      </c>
      <c r="G61" s="80" t="s">
        <v>48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2"/>
        <v>Russell</v>
      </c>
      <c r="D62" s="81" t="s">
        <v>51</v>
      </c>
      <c r="E62" s="83" t="s">
        <v>27</v>
      </c>
      <c r="F62" s="80">
        <v>87.0</v>
      </c>
      <c r="G62" s="80" t="s">
        <v>48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2"/>
        <v>Russell</v>
      </c>
      <c r="D63" s="81" t="s">
        <v>51</v>
      </c>
      <c r="E63" s="83" t="s">
        <v>27</v>
      </c>
      <c r="F63" s="80">
        <v>85.0</v>
      </c>
      <c r="G63" s="80" t="s">
        <v>48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2"/>
        <v>Russell</v>
      </c>
      <c r="D64" s="81" t="s">
        <v>51</v>
      </c>
      <c r="E64" s="83" t="s">
        <v>27</v>
      </c>
      <c r="F64" s="80">
        <v>71.0</v>
      </c>
      <c r="G64" s="80" t="s">
        <v>50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2"/>
        <v>Russell</v>
      </c>
      <c r="D65" s="81" t="s">
        <v>51</v>
      </c>
      <c r="E65" s="83" t="s">
        <v>29</v>
      </c>
      <c r="F65" s="80">
        <v>83.0</v>
      </c>
      <c r="G65" s="80" t="s">
        <v>48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2"/>
        <v>Russell</v>
      </c>
      <c r="D66" s="81" t="s">
        <v>51</v>
      </c>
      <c r="E66" s="83" t="s">
        <v>27</v>
      </c>
      <c r="F66" s="80">
        <v>93.0</v>
      </c>
      <c r="G66" s="80" t="s">
        <v>48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2"/>
        <v>Russell</v>
      </c>
      <c r="D67" s="81" t="s">
        <v>51</v>
      </c>
      <c r="E67" s="83" t="s">
        <v>29</v>
      </c>
      <c r="F67" s="80">
        <v>50.0</v>
      </c>
      <c r="G67" s="80" t="s">
        <v>46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2"/>
        <v>Russell</v>
      </c>
      <c r="D68" s="81" t="s">
        <v>51</v>
      </c>
      <c r="E68" s="83" t="s">
        <v>27</v>
      </c>
      <c r="F68" s="80">
        <v>98.0</v>
      </c>
      <c r="G68" s="80" t="s">
        <v>47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2"/>
        <v>Russell</v>
      </c>
      <c r="D69" s="81" t="s">
        <v>51</v>
      </c>
      <c r="E69" s="83" t="s">
        <v>29</v>
      </c>
      <c r="F69" s="80">
        <v>82.0</v>
      </c>
      <c r="G69" s="80" t="s">
        <v>50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2"/>
        <v>Russell</v>
      </c>
      <c r="D70" s="81" t="s">
        <v>51</v>
      </c>
      <c r="E70" s="83" t="s">
        <v>27</v>
      </c>
      <c r="F70" s="80">
        <v>98.0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2"/>
        <v>Russell</v>
      </c>
      <c r="D71" s="81" t="s">
        <v>51</v>
      </c>
      <c r="E71" s="83" t="s">
        <v>27</v>
      </c>
      <c r="F71" s="80">
        <v>98.0</v>
      </c>
      <c r="G71" s="80" t="s">
        <v>48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</row>
    <row r="2">
      <c r="A2" s="1"/>
      <c r="B2" s="4" t="s">
        <v>101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/>
      <c r="T3" s="11" t="s">
        <v>8</v>
      </c>
      <c r="U3" s="11"/>
      <c r="V3" s="11"/>
      <c r="W3" s="11"/>
      <c r="X3" s="11"/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/>
      <c r="T4" s="11"/>
      <c r="U4" s="11"/>
      <c r="V4" s="11"/>
      <c r="W4" s="11"/>
      <c r="X4" s="11"/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90.0</v>
      </c>
      <c r="Q5" s="23"/>
      <c r="S5" s="11"/>
      <c r="T5" s="11"/>
      <c r="U5" s="11"/>
      <c r="V5" s="11"/>
      <c r="W5" s="11"/>
      <c r="X5" s="11"/>
    </row>
    <row r="6">
      <c r="A6" s="1"/>
      <c r="B6" s="24" t="s">
        <v>25</v>
      </c>
      <c r="C6" s="88">
        <f>max(F27:F71)</f>
        <v>99</v>
      </c>
      <c r="D6" s="25">
        <f>average(F27:F71)</f>
        <v>81.24444444</v>
      </c>
      <c r="E6" s="26">
        <f>countifs(F27:F71,"&gt;=90")/45</f>
        <v>0.3777777778</v>
      </c>
      <c r="F6" s="89">
        <f>countifs(F27:F71,"&gt;=95")/45</f>
        <v>0.2</v>
      </c>
      <c r="G6" s="26">
        <f>COUNTIF(G27:G71,"=y")/45</f>
        <v>0.4444444444</v>
      </c>
      <c r="H6" s="25" t="str">
        <f t="shared" ref="H6:M6" si="1">average(S:S)</f>
        <v>#DIV/0!</v>
      </c>
      <c r="I6" s="25" t="str">
        <f t="shared" si="1"/>
        <v>#DIV/0!</v>
      </c>
      <c r="J6" s="25" t="str">
        <f t="shared" si="1"/>
        <v>#DIV/0!</v>
      </c>
      <c r="K6" s="25" t="str">
        <f t="shared" si="1"/>
        <v>#DIV/0!</v>
      </c>
      <c r="L6" s="25" t="str">
        <f t="shared" si="1"/>
        <v>#DIV/0!</v>
      </c>
      <c r="M6" s="27" t="str">
        <f t="shared" si="1"/>
        <v>#DIV/0!</v>
      </c>
      <c r="O6" s="28" t="s">
        <v>26</v>
      </c>
      <c r="P6" s="22"/>
      <c r="Q6" s="23"/>
      <c r="S6" s="11"/>
      <c r="T6" s="11"/>
      <c r="U6" s="29"/>
      <c r="V6" s="29"/>
      <c r="W6" s="11"/>
      <c r="X6" s="11"/>
    </row>
    <row r="7">
      <c r="A7" s="1"/>
      <c r="B7" s="24" t="s">
        <v>27</v>
      </c>
      <c r="C7" s="88">
        <f>maxifs(F27:F71,E27:E71,"=FB")</f>
        <v>98</v>
      </c>
      <c r="D7" s="25">
        <f>averageifs(F27:F71,E27:E71,"=FB")</f>
        <v>84.63636364</v>
      </c>
      <c r="E7" s="26">
        <f>countifs(F27:F71,"&gt;=90",E27:E71,"=FB")/COUNTIFS(E27:E71,"=FB")</f>
        <v>0.5454545455</v>
      </c>
      <c r="F7" s="26">
        <f>countifs(F27:F71,"&gt;=95",E27:E71,"=FB")/COUNTIFS(E27:E71,"=FB")</f>
        <v>0.2727272727</v>
      </c>
      <c r="G7" s="26">
        <f>COUNTIFS(G27:G71,"=Y",E27:E71,"=FB")/COUNTIFS(E27:E71,"=FB")</f>
        <v>0.4545454545</v>
      </c>
      <c r="H7" s="30"/>
      <c r="I7" s="31"/>
      <c r="J7" s="31"/>
      <c r="K7" s="31"/>
      <c r="L7" s="31"/>
      <c r="M7" s="32"/>
      <c r="O7" s="33" t="s">
        <v>28</v>
      </c>
      <c r="P7" s="34"/>
      <c r="Q7" s="35"/>
      <c r="S7" s="11"/>
      <c r="T7" s="11"/>
      <c r="U7" s="29"/>
      <c r="V7" s="29"/>
      <c r="W7" s="11"/>
      <c r="X7" s="11"/>
    </row>
    <row r="8">
      <c r="A8" s="1"/>
      <c r="B8" s="24" t="s">
        <v>29</v>
      </c>
      <c r="C8" s="90">
        <f>maxifs(F27:F71,E27:E71,"=SL")</f>
        <v>99</v>
      </c>
      <c r="D8" s="92">
        <f>averageifs(F27:F71,E27:E71,"=SL")</f>
        <v>78</v>
      </c>
      <c r="E8" s="89">
        <f>countifs(F27:F71,"&gt;=90",E27:E71,"=SL")/COUNTIFS(E27:E71,"=SL")</f>
        <v>0.2173913043</v>
      </c>
      <c r="F8" s="89">
        <f>countifs(F27:F71,"&gt;=95",E27:E71,"=SL")/COUNTIFS(E27:E71,"=SL")</f>
        <v>0.1304347826</v>
      </c>
      <c r="G8" s="89">
        <f>COUNTIFS(G27:G71,"=Y",E27:E71,"=SL")/COUNTIFS(E27:E71,"=SL")</f>
        <v>0.4347826087</v>
      </c>
      <c r="H8" s="36"/>
      <c r="M8" s="37"/>
      <c r="S8" s="11"/>
      <c r="T8" s="11"/>
      <c r="U8" s="29"/>
      <c r="V8" s="29"/>
      <c r="W8" s="11"/>
      <c r="X8" s="11"/>
    </row>
    <row r="9">
      <c r="A9" s="1"/>
      <c r="B9" s="24" t="s">
        <v>30</v>
      </c>
      <c r="C9" s="90">
        <f>max(F57:F71)</f>
        <v>93</v>
      </c>
      <c r="D9" s="92">
        <f>AVERAGE(F57:F71)</f>
        <v>79.8</v>
      </c>
      <c r="E9" s="89">
        <f>countifs(F57:F71,"&gt;=90")/COUNTIFS(F57:F71,"&gt;0")</f>
        <v>0.2</v>
      </c>
      <c r="F9" s="89">
        <f>countifs(F57:F71,"&gt;=95")/COUNTIFS(F57:F71,"&gt;0")</f>
        <v>0</v>
      </c>
      <c r="G9" s="89">
        <f>countifs(G57:G71,"=Y")/15</f>
        <v>0.6666666667</v>
      </c>
      <c r="H9" s="36"/>
      <c r="M9" s="37"/>
      <c r="S9" s="11"/>
      <c r="T9" s="11"/>
      <c r="U9" s="29"/>
      <c r="V9" s="29"/>
      <c r="W9" s="11"/>
      <c r="X9" s="11"/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/>
      <c r="T10" s="11"/>
      <c r="U10" s="29"/>
      <c r="V10" s="29"/>
      <c r="W10" s="11"/>
      <c r="X10" s="11"/>
    </row>
    <row r="11">
      <c r="A11" s="1"/>
      <c r="B11" s="1"/>
      <c r="S11" s="11"/>
      <c r="T11" s="11"/>
      <c r="U11" s="11"/>
      <c r="V11" s="11"/>
      <c r="W11" s="11"/>
      <c r="X11" s="11"/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/>
      <c r="T12" s="11"/>
      <c r="U12" s="11"/>
      <c r="V12" s="11"/>
      <c r="W12" s="11"/>
      <c r="X12" s="11"/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/>
      <c r="T13" s="11"/>
      <c r="U13" s="11"/>
      <c r="V13" s="11"/>
      <c r="W13" s="11"/>
      <c r="X13" s="11"/>
    </row>
    <row r="14">
      <c r="A14" s="1"/>
      <c r="B14" s="54" t="s">
        <v>25</v>
      </c>
      <c r="C14" s="93">
        <v>98.0</v>
      </c>
      <c r="D14" s="55">
        <v>72.0</v>
      </c>
      <c r="E14" s="94">
        <v>0.26</v>
      </c>
      <c r="F14" s="95">
        <v>0.1</v>
      </c>
      <c r="G14" s="94">
        <v>0.2</v>
      </c>
      <c r="H14" s="55">
        <v>7.0</v>
      </c>
      <c r="I14" s="55">
        <v>119.0</v>
      </c>
      <c r="J14" s="55">
        <v>91.0</v>
      </c>
      <c r="K14" s="55">
        <v>45.0</v>
      </c>
      <c r="L14" s="55">
        <v>12.0</v>
      </c>
      <c r="M14" s="56">
        <v>73.0</v>
      </c>
      <c r="S14" s="11"/>
      <c r="T14" s="11"/>
      <c r="U14" s="11"/>
      <c r="V14" s="11"/>
      <c r="W14" s="11"/>
      <c r="X14" s="11"/>
    </row>
    <row r="15">
      <c r="A15" s="1"/>
      <c r="B15" s="54" t="s">
        <v>27</v>
      </c>
      <c r="C15" s="93">
        <v>98.0</v>
      </c>
      <c r="D15" s="55">
        <v>77.0</v>
      </c>
      <c r="E15" s="94">
        <v>0.33</v>
      </c>
      <c r="F15" s="94">
        <v>0.1</v>
      </c>
      <c r="G15" s="94">
        <v>0.33</v>
      </c>
      <c r="H15" s="57" t="s">
        <v>102</v>
      </c>
      <c r="I15" s="31"/>
      <c r="J15" s="31"/>
      <c r="K15" s="31"/>
      <c r="L15" s="31"/>
      <c r="M15" s="32"/>
      <c r="S15" s="11"/>
      <c r="T15" s="11"/>
      <c r="U15" s="11"/>
      <c r="V15" s="11"/>
      <c r="W15" s="11"/>
      <c r="X15" s="11"/>
    </row>
    <row r="16">
      <c r="A16" s="1"/>
      <c r="B16" s="54" t="s">
        <v>29</v>
      </c>
      <c r="C16" s="96">
        <v>98.0</v>
      </c>
      <c r="D16" s="97">
        <v>68.0</v>
      </c>
      <c r="E16" s="95">
        <v>0.04</v>
      </c>
      <c r="F16" s="95">
        <v>0.04</v>
      </c>
      <c r="G16" s="95">
        <v>0.09</v>
      </c>
      <c r="H16" s="36"/>
      <c r="M16" s="37"/>
      <c r="S16" s="11"/>
      <c r="T16" s="11"/>
      <c r="U16" s="11"/>
      <c r="V16" s="11"/>
      <c r="W16" s="11"/>
      <c r="X16" s="11"/>
    </row>
    <row r="17">
      <c r="A17" s="1"/>
      <c r="B17" s="54" t="s">
        <v>30</v>
      </c>
      <c r="C17" s="96">
        <v>92.0</v>
      </c>
      <c r="D17" s="97">
        <v>75.0</v>
      </c>
      <c r="E17" s="95">
        <v>0.2</v>
      </c>
      <c r="F17" s="95">
        <v>0.0</v>
      </c>
      <c r="G17" s="95">
        <v>0.33</v>
      </c>
      <c r="H17" s="36"/>
      <c r="M17" s="37"/>
      <c r="S17" s="11"/>
      <c r="T17" s="11"/>
      <c r="U17" s="11"/>
      <c r="V17" s="11"/>
      <c r="W17" s="11"/>
      <c r="X17" s="11"/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/>
      <c r="T18" s="11"/>
      <c r="U18" s="11"/>
      <c r="V18" s="11"/>
      <c r="W18" s="11"/>
      <c r="X18" s="1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/>
      <c r="T19" s="11"/>
      <c r="U19" s="11"/>
      <c r="V19" s="11"/>
      <c r="W19" s="11"/>
      <c r="X19" s="11"/>
    </row>
    <row r="20">
      <c r="A20" s="1"/>
      <c r="B20" s="62" t="s">
        <v>33</v>
      </c>
      <c r="C20" s="64">
        <f>C6-C14</f>
        <v>1</v>
      </c>
      <c r="D20" s="64"/>
      <c r="E20" s="64" t="s">
        <v>2</v>
      </c>
      <c r="F20" s="65" t="str">
        <f>H6-H14</f>
        <v>#DIV/0!</v>
      </c>
      <c r="G20" s="1"/>
      <c r="H20" s="1"/>
      <c r="I20" s="1"/>
      <c r="J20" s="1"/>
      <c r="K20" s="1"/>
      <c r="L20" s="1"/>
      <c r="M20" s="1"/>
      <c r="S20" s="11"/>
      <c r="T20" s="11"/>
      <c r="U20" s="11"/>
      <c r="V20" s="11"/>
      <c r="W20" s="11"/>
      <c r="X20" s="11"/>
    </row>
    <row r="21">
      <c r="A21" s="1"/>
      <c r="B21" s="66" t="s">
        <v>34</v>
      </c>
      <c r="C21" s="67">
        <f>D6-D14</f>
        <v>9.244444444</v>
      </c>
      <c r="D21" s="68"/>
      <c r="E21" s="68" t="s">
        <v>22</v>
      </c>
      <c r="F21" s="69" t="str">
        <f>K6-K14</f>
        <v>#DIV/0!</v>
      </c>
      <c r="G21" s="1"/>
      <c r="H21" s="1"/>
      <c r="I21" s="1"/>
      <c r="J21" s="1"/>
      <c r="K21" s="1"/>
      <c r="L21" s="1"/>
      <c r="M21" s="1"/>
      <c r="S21" s="11"/>
      <c r="T21" s="11"/>
      <c r="U21" s="11"/>
      <c r="V21" s="11"/>
      <c r="W21" s="11"/>
      <c r="X21" s="11"/>
    </row>
    <row r="22">
      <c r="A22" s="1"/>
      <c r="B22" s="66" t="s">
        <v>35</v>
      </c>
      <c r="C22" s="70">
        <f>F6-F14</f>
        <v>0.1</v>
      </c>
      <c r="D22" s="68"/>
      <c r="E22" s="68" t="s">
        <v>6</v>
      </c>
      <c r="F22" s="69" t="str">
        <f>L6-L14</f>
        <v>#DIV/0!</v>
      </c>
      <c r="G22" s="1"/>
      <c r="H22" s="1"/>
      <c r="I22" s="1"/>
      <c r="J22" s="1"/>
      <c r="K22" s="1"/>
      <c r="L22" s="1"/>
      <c r="M22" s="1"/>
      <c r="S22" s="11"/>
      <c r="T22" s="11"/>
      <c r="U22" s="11"/>
      <c r="V22" s="11"/>
      <c r="W22" s="11"/>
      <c r="X22" s="11"/>
    </row>
    <row r="23">
      <c r="A23" s="1"/>
      <c r="B23" s="66" t="s">
        <v>36</v>
      </c>
      <c r="C23" s="71">
        <f>F6-F14</f>
        <v>0.1</v>
      </c>
      <c r="D23" s="68"/>
      <c r="E23" s="68" t="s">
        <v>23</v>
      </c>
      <c r="F23" s="69" t="str">
        <f>M6-M14</f>
        <v>#DIV/0!</v>
      </c>
      <c r="G23" s="1"/>
      <c r="H23" s="1"/>
      <c r="I23" s="1"/>
      <c r="J23" s="1"/>
      <c r="K23" s="1"/>
      <c r="L23" s="1"/>
      <c r="M23" s="1"/>
      <c r="S23" s="11"/>
      <c r="T23" s="11"/>
      <c r="U23" s="11"/>
      <c r="V23" s="11"/>
      <c r="W23" s="11"/>
      <c r="X23" s="11"/>
    </row>
    <row r="24">
      <c r="A24" s="1"/>
      <c r="B24" s="72" t="s">
        <v>37</v>
      </c>
      <c r="C24" s="73">
        <f>G6-G14</f>
        <v>0.2444444444</v>
      </c>
      <c r="D24" s="74"/>
      <c r="E24" s="74"/>
      <c r="F24" s="75"/>
      <c r="S24" s="11"/>
      <c r="T24" s="11"/>
      <c r="U24" s="11"/>
      <c r="V24" s="11"/>
      <c r="W24" s="11"/>
      <c r="X24" s="11"/>
    </row>
    <row r="25">
      <c r="A25" s="76"/>
      <c r="B25" s="1" t="s">
        <v>38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 t="str">
        <f t="shared" ref="C27:C71" si="2">$B$2</f>
        <v>GARZA</v>
      </c>
      <c r="D27" s="79"/>
      <c r="E27" s="76" t="s">
        <v>27</v>
      </c>
      <c r="F27" s="80">
        <v>80.0</v>
      </c>
      <c r="G27" s="80" t="s">
        <v>47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si="2"/>
        <v>GARZA</v>
      </c>
      <c r="D28" s="79"/>
      <c r="E28" s="76" t="s">
        <v>27</v>
      </c>
      <c r="F28" s="80">
        <v>90.0</v>
      </c>
      <c r="G28" s="80" t="s">
        <v>48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2"/>
        <v>GARZA</v>
      </c>
      <c r="D29" s="79"/>
      <c r="E29" s="76" t="s">
        <v>27</v>
      </c>
      <c r="F29" s="80">
        <v>50.0</v>
      </c>
      <c r="G29" s="80" t="s">
        <v>46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2"/>
        <v>GARZA</v>
      </c>
      <c r="D30" s="79"/>
      <c r="E30" s="76" t="s">
        <v>27</v>
      </c>
      <c r="F30" s="80">
        <v>97.0</v>
      </c>
      <c r="G30" s="80" t="s">
        <v>47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2"/>
        <v>GARZA</v>
      </c>
      <c r="D31" s="79"/>
      <c r="E31" s="76" t="s">
        <v>27</v>
      </c>
      <c r="F31" s="80">
        <v>95.0</v>
      </c>
      <c r="G31" s="80" t="s">
        <v>50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2"/>
        <v>GARZA</v>
      </c>
      <c r="D32" s="79"/>
      <c r="E32" s="76" t="s">
        <v>27</v>
      </c>
      <c r="F32" s="80">
        <v>96.0</v>
      </c>
      <c r="G32" s="80" t="s">
        <v>47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2"/>
        <v>GARZA</v>
      </c>
      <c r="D33" s="79"/>
      <c r="E33" s="76" t="s">
        <v>27</v>
      </c>
      <c r="F33" s="80">
        <v>87.0</v>
      </c>
      <c r="G33" s="80" t="s">
        <v>48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2"/>
        <v>GARZA</v>
      </c>
      <c r="D34" s="79"/>
      <c r="E34" s="76" t="s">
        <v>27</v>
      </c>
      <c r="F34" s="80">
        <v>97.0</v>
      </c>
      <c r="G34" s="80" t="s">
        <v>47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2"/>
        <v>GARZA</v>
      </c>
      <c r="D35" s="79"/>
      <c r="E35" s="76" t="s">
        <v>27</v>
      </c>
      <c r="F35" s="80">
        <v>50.0</v>
      </c>
      <c r="G35" s="80" t="s">
        <v>46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2"/>
        <v>GARZA</v>
      </c>
      <c r="D36" s="79"/>
      <c r="E36" s="76" t="s">
        <v>27</v>
      </c>
      <c r="F36" s="80">
        <v>83.0</v>
      </c>
      <c r="G36" s="80" t="s">
        <v>50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2"/>
        <v>GARZA</v>
      </c>
      <c r="D37" s="79"/>
      <c r="E37" s="76" t="s">
        <v>27</v>
      </c>
      <c r="F37" s="80">
        <v>98.0</v>
      </c>
      <c r="G37" s="80" t="s">
        <v>47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2"/>
        <v>GARZA</v>
      </c>
      <c r="D38" s="79"/>
      <c r="E38" s="76" t="s">
        <v>27</v>
      </c>
      <c r="F38" s="80">
        <v>59.0</v>
      </c>
      <c r="G38" s="80" t="s">
        <v>46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2"/>
        <v>GARZA</v>
      </c>
      <c r="D39" s="79"/>
      <c r="E39" s="76" t="s">
        <v>27</v>
      </c>
      <c r="F39" s="80">
        <v>93.0</v>
      </c>
      <c r="G39" s="80" t="s">
        <v>47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2"/>
        <v>GARZA</v>
      </c>
      <c r="D40" s="79"/>
      <c r="E40" s="76" t="s">
        <v>27</v>
      </c>
      <c r="F40" s="80">
        <v>97.0</v>
      </c>
      <c r="G40" s="80" t="s">
        <v>48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2"/>
        <v>GARZA</v>
      </c>
      <c r="D41" s="79"/>
      <c r="E41" s="76" t="s">
        <v>27</v>
      </c>
      <c r="F41" s="80">
        <v>91.0</v>
      </c>
      <c r="G41" s="80" t="s">
        <v>48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2"/>
        <v>GARZA</v>
      </c>
      <c r="D42" s="79"/>
      <c r="E42" s="76" t="s">
        <v>29</v>
      </c>
      <c r="F42" s="80">
        <v>96.0</v>
      </c>
      <c r="G42" s="80" t="s">
        <v>48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2"/>
        <v>GARZA</v>
      </c>
      <c r="D43" s="79"/>
      <c r="E43" s="76" t="s">
        <v>29</v>
      </c>
      <c r="F43" s="80">
        <v>80.0</v>
      </c>
      <c r="G43" s="80" t="s">
        <v>47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2"/>
        <v>GARZA</v>
      </c>
      <c r="D44" s="79"/>
      <c r="E44" s="76" t="s">
        <v>29</v>
      </c>
      <c r="F44" s="80">
        <v>76.0</v>
      </c>
      <c r="G44" s="80" t="s">
        <v>48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2"/>
        <v>GARZA</v>
      </c>
      <c r="D45" s="79"/>
      <c r="E45" s="76" t="s">
        <v>29</v>
      </c>
      <c r="F45" s="80">
        <v>85.0</v>
      </c>
      <c r="G45" s="80" t="s">
        <v>48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2"/>
        <v>GARZA</v>
      </c>
      <c r="D46" s="79"/>
      <c r="E46" s="76" t="s">
        <v>29</v>
      </c>
      <c r="F46" s="80">
        <v>80.0</v>
      </c>
      <c r="G46" s="80" t="s">
        <v>50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2"/>
        <v>GARZA</v>
      </c>
      <c r="D47" s="79"/>
      <c r="E47" s="76" t="s">
        <v>29</v>
      </c>
      <c r="F47" s="80">
        <v>99.0</v>
      </c>
      <c r="G47" s="80" t="s">
        <v>47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2"/>
        <v>GARZA</v>
      </c>
      <c r="D48" s="79"/>
      <c r="E48" s="76" t="s">
        <v>29</v>
      </c>
      <c r="F48" s="80">
        <v>80.0</v>
      </c>
      <c r="G48" s="80" t="s">
        <v>50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2"/>
        <v>GARZA</v>
      </c>
      <c r="D49" s="79"/>
      <c r="E49" s="76" t="s">
        <v>29</v>
      </c>
      <c r="F49" s="80">
        <v>50.0</v>
      </c>
      <c r="G49" s="80" t="s">
        <v>46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2"/>
        <v>GARZA</v>
      </c>
      <c r="D50" s="79"/>
      <c r="E50" s="76" t="s">
        <v>29</v>
      </c>
      <c r="F50" s="80">
        <v>85.0</v>
      </c>
      <c r="G50" s="80" t="s">
        <v>48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2"/>
        <v>GARZA</v>
      </c>
      <c r="D51" s="79"/>
      <c r="E51" s="76" t="s">
        <v>29</v>
      </c>
      <c r="F51" s="80">
        <v>82.0</v>
      </c>
      <c r="G51" s="80" t="s">
        <v>50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2"/>
        <v>GARZA</v>
      </c>
      <c r="D52" s="79"/>
      <c r="E52" s="76" t="s">
        <v>29</v>
      </c>
      <c r="F52" s="80">
        <v>50.0</v>
      </c>
      <c r="G52" s="80" t="s">
        <v>46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2"/>
        <v>GARZA</v>
      </c>
      <c r="D53" s="79"/>
      <c r="E53" s="76" t="s">
        <v>29</v>
      </c>
      <c r="F53" s="80">
        <v>94.0</v>
      </c>
      <c r="G53" s="80" t="s">
        <v>48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2"/>
        <v>GARZA</v>
      </c>
      <c r="D54" s="79"/>
      <c r="E54" s="76" t="s">
        <v>29</v>
      </c>
      <c r="F54" s="80">
        <v>50.0</v>
      </c>
      <c r="G54" s="80" t="s">
        <v>45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2"/>
        <v>GARZA</v>
      </c>
      <c r="D55" s="79"/>
      <c r="E55" s="76" t="s">
        <v>29</v>
      </c>
      <c r="F55" s="80">
        <v>97.0</v>
      </c>
      <c r="G55" s="80" t="s">
        <v>47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2"/>
        <v>GARZA</v>
      </c>
      <c r="D56" s="79"/>
      <c r="E56" s="76" t="s">
        <v>29</v>
      </c>
      <c r="F56" s="80">
        <v>92.0</v>
      </c>
      <c r="G56" s="80" t="s">
        <v>48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2"/>
        <v>GARZA</v>
      </c>
      <c r="D57" s="81" t="s">
        <v>51</v>
      </c>
      <c r="E57" s="83" t="s">
        <v>27</v>
      </c>
      <c r="F57" s="80">
        <v>65.0</v>
      </c>
      <c r="G57" s="80" t="s">
        <v>48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2"/>
        <v>GARZA</v>
      </c>
      <c r="D58" s="81" t="s">
        <v>51</v>
      </c>
      <c r="E58" s="83" t="s">
        <v>27</v>
      </c>
      <c r="F58" s="80">
        <v>93.0</v>
      </c>
      <c r="G58" s="80" t="s">
        <v>47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2"/>
        <v>GARZA</v>
      </c>
      <c r="D59" s="81" t="s">
        <v>51</v>
      </c>
      <c r="E59" s="83" t="s">
        <v>29</v>
      </c>
      <c r="F59" s="80">
        <v>79.0</v>
      </c>
      <c r="G59" s="80" t="s">
        <v>47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2"/>
        <v>GARZA</v>
      </c>
      <c r="D60" s="81" t="s">
        <v>51</v>
      </c>
      <c r="E60" s="83" t="s">
        <v>29</v>
      </c>
      <c r="F60" s="80">
        <v>75.0</v>
      </c>
      <c r="G60" s="80" t="s">
        <v>50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2"/>
        <v>GARZA</v>
      </c>
      <c r="D61" s="81" t="s">
        <v>51</v>
      </c>
      <c r="E61" s="83" t="s">
        <v>29</v>
      </c>
      <c r="F61" s="80">
        <v>77.0</v>
      </c>
      <c r="G61" s="80" t="s">
        <v>50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2"/>
        <v>GARZA</v>
      </c>
      <c r="D62" s="81" t="s">
        <v>51</v>
      </c>
      <c r="E62" s="83" t="s">
        <v>29</v>
      </c>
      <c r="F62" s="80">
        <v>78.0</v>
      </c>
      <c r="G62" s="80" t="s">
        <v>48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2"/>
        <v>GARZA</v>
      </c>
      <c r="D63" s="81" t="s">
        <v>51</v>
      </c>
      <c r="E63" s="83" t="s">
        <v>29</v>
      </c>
      <c r="F63" s="80">
        <v>79.0</v>
      </c>
      <c r="G63" s="80" t="s">
        <v>48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2"/>
        <v>GARZA</v>
      </c>
      <c r="D64" s="81" t="s">
        <v>51</v>
      </c>
      <c r="E64" s="83" t="s">
        <v>27</v>
      </c>
      <c r="F64" s="80">
        <v>89.0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2"/>
        <v>GARZA</v>
      </c>
      <c r="D65" s="81" t="s">
        <v>51</v>
      </c>
      <c r="E65" s="83" t="s">
        <v>29</v>
      </c>
      <c r="F65" s="80">
        <v>85.0</v>
      </c>
      <c r="G65" s="80" t="s">
        <v>48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2"/>
        <v>GARZA</v>
      </c>
      <c r="D66" s="81" t="s">
        <v>51</v>
      </c>
      <c r="E66" s="83" t="s">
        <v>27</v>
      </c>
      <c r="F66" s="80">
        <v>88.0</v>
      </c>
      <c r="G66" s="80" t="s">
        <v>48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2"/>
        <v>GARZA</v>
      </c>
      <c r="D67" s="81" t="s">
        <v>51</v>
      </c>
      <c r="E67" s="83" t="s">
        <v>27</v>
      </c>
      <c r="F67" s="80">
        <v>91.0</v>
      </c>
      <c r="G67" s="80" t="s">
        <v>48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2"/>
        <v>GARZA</v>
      </c>
      <c r="D68" s="81" t="s">
        <v>51</v>
      </c>
      <c r="E68" s="83" t="s">
        <v>29</v>
      </c>
      <c r="F68" s="80">
        <v>75.0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2"/>
        <v>GARZA</v>
      </c>
      <c r="D69" s="81" t="s">
        <v>51</v>
      </c>
      <c r="E69" s="83" t="s">
        <v>29</v>
      </c>
      <c r="F69" s="80">
        <v>50.0</v>
      </c>
      <c r="G69" s="80" t="s">
        <v>47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2"/>
        <v>GARZA</v>
      </c>
      <c r="D70" s="81" t="s">
        <v>51</v>
      </c>
      <c r="E70" s="83" t="s">
        <v>27</v>
      </c>
      <c r="F70" s="80">
        <v>92.0</v>
      </c>
      <c r="G70" s="80" t="s">
        <v>48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2"/>
        <v>GARZA</v>
      </c>
      <c r="D71" s="81" t="s">
        <v>51</v>
      </c>
      <c r="E71" s="83" t="s">
        <v>27</v>
      </c>
      <c r="F71" s="80">
        <v>81.0</v>
      </c>
      <c r="G71" s="80" t="s">
        <v>48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>
        <f t="shared" ref="S1:X1" si="1">stdev(S3:S25)</f>
        <v>7.261595502</v>
      </c>
      <c r="T1" s="101">
        <f t="shared" si="1"/>
        <v>4.093459448</v>
      </c>
      <c r="U1" s="101">
        <f t="shared" si="1"/>
        <v>5.198619146</v>
      </c>
      <c r="V1" s="101">
        <f t="shared" si="1"/>
        <v>8.205689083</v>
      </c>
      <c r="W1" s="101">
        <f t="shared" si="1"/>
        <v>1.298371761</v>
      </c>
      <c r="X1" s="101">
        <f t="shared" si="1"/>
        <v>3.475500333</v>
      </c>
    </row>
    <row r="2">
      <c r="A2" s="1"/>
      <c r="B2" s="4" t="s">
        <v>103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>
        <v>13.0</v>
      </c>
      <c r="T3" s="11">
        <v>95.0</v>
      </c>
      <c r="U3" s="11">
        <v>83.0</v>
      </c>
      <c r="V3" s="11">
        <v>47.0</v>
      </c>
      <c r="W3" s="11">
        <v>9.9</v>
      </c>
      <c r="X3" s="11">
        <v>71.4</v>
      </c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>
        <v>-12.0</v>
      </c>
      <c r="T4" s="11">
        <v>92.0</v>
      </c>
      <c r="U4" s="11">
        <v>82.0</v>
      </c>
      <c r="V4" s="11">
        <v>64.0</v>
      </c>
      <c r="W4" s="11">
        <v>9.8</v>
      </c>
      <c r="X4" s="11">
        <v>66.7</v>
      </c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91.0</v>
      </c>
      <c r="Q5" s="23"/>
      <c r="S5" s="11">
        <v>12.0</v>
      </c>
      <c r="T5" s="11">
        <v>94.0</v>
      </c>
      <c r="U5" s="11">
        <v>74.0</v>
      </c>
      <c r="V5" s="11">
        <v>55.0</v>
      </c>
      <c r="W5" s="11">
        <v>10.0</v>
      </c>
      <c r="X5" s="11">
        <v>72.2</v>
      </c>
    </row>
    <row r="6">
      <c r="A6" s="1"/>
      <c r="B6" s="24" t="s">
        <v>25</v>
      </c>
      <c r="C6" s="88">
        <f>max(F27:F71)</f>
        <v>101</v>
      </c>
      <c r="D6" s="25">
        <f>average(F27:F71)</f>
        <v>77.82222222</v>
      </c>
      <c r="E6" s="26">
        <f>countifs(F27:F71,"&gt;=90")/45</f>
        <v>0.4444444444</v>
      </c>
      <c r="F6" s="89">
        <f>countifs(F27:F71,"&gt;=95")/45</f>
        <v>0.1555555556</v>
      </c>
      <c r="G6" s="26">
        <f>COUNTIF(G27:G71,"=y")/45</f>
        <v>0.5111111111</v>
      </c>
      <c r="H6" s="25">
        <f t="shared" ref="H6:M6" si="2">average(S:S)</f>
        <v>6.732971107</v>
      </c>
      <c r="I6" s="25">
        <f t="shared" si="2"/>
        <v>85.14953282</v>
      </c>
      <c r="J6" s="25">
        <f t="shared" si="2"/>
        <v>73.51418708</v>
      </c>
      <c r="K6" s="25">
        <f t="shared" si="2"/>
        <v>54.44326351</v>
      </c>
      <c r="L6" s="25">
        <f t="shared" si="2"/>
        <v>8.085597983</v>
      </c>
      <c r="M6" s="27">
        <f t="shared" si="2"/>
        <v>63.21253574</v>
      </c>
      <c r="O6" s="28" t="s">
        <v>26</v>
      </c>
      <c r="P6" s="22"/>
      <c r="Q6" s="23"/>
      <c r="S6" s="11">
        <v>2.0</v>
      </c>
      <c r="T6" s="11">
        <v>91.0</v>
      </c>
      <c r="U6" s="11">
        <v>85.0</v>
      </c>
      <c r="V6" s="11">
        <v>66.0</v>
      </c>
      <c r="W6" s="11">
        <v>8.7</v>
      </c>
      <c r="X6" s="11">
        <v>64.7</v>
      </c>
    </row>
    <row r="7">
      <c r="A7" s="1"/>
      <c r="B7" s="24" t="s">
        <v>27</v>
      </c>
      <c r="C7" s="88">
        <f>maxifs(F27:F71,E27:E71,"=FB")</f>
        <v>101</v>
      </c>
      <c r="D7" s="25">
        <f>averageifs(F27:F71,E27:E71,"=FB")</f>
        <v>73.85714286</v>
      </c>
      <c r="E7" s="26">
        <f>countifs(F27:F71,"&gt;=90",E27:E71,"=FB")/COUNTIFS(E27:E71,"=FB")</f>
        <v>0.4285714286</v>
      </c>
      <c r="F7" s="26">
        <f>countifs(F27:F71,"&gt;=95",E27:E71,"=FB")/COUNTIFS(E27:E71,"=FB")</f>
        <v>0.1428571429</v>
      </c>
      <c r="G7" s="26">
        <f>COUNTIFS(G27:G71,"=Y",E27:E71,"=FB")/COUNTIFS(E27:E71,"=FB")</f>
        <v>0.4285714286</v>
      </c>
      <c r="H7" s="30" t="s">
        <v>104</v>
      </c>
      <c r="I7" s="31"/>
      <c r="J7" s="31"/>
      <c r="K7" s="31"/>
      <c r="L7" s="31"/>
      <c r="M7" s="32"/>
      <c r="O7" s="33" t="s">
        <v>28</v>
      </c>
      <c r="P7" s="34"/>
      <c r="Q7" s="35"/>
      <c r="S7" s="11">
        <v>12.0</v>
      </c>
      <c r="T7" s="11">
        <v>94.0</v>
      </c>
      <c r="U7" s="11">
        <v>81.0</v>
      </c>
      <c r="V7" s="11">
        <v>57.0</v>
      </c>
      <c r="W7" s="11">
        <v>10.4</v>
      </c>
      <c r="X7" s="11">
        <v>67.9</v>
      </c>
    </row>
    <row r="8">
      <c r="A8" s="1"/>
      <c r="B8" s="24" t="s">
        <v>29</v>
      </c>
      <c r="C8" s="90">
        <f>maxifs(F27:F71,E27:E71,"=SL")</f>
        <v>97</v>
      </c>
      <c r="D8" s="92">
        <f>averageifs(F27:F71,E27:E71,"=SL")</f>
        <v>81.29166667</v>
      </c>
      <c r="E8" s="89">
        <f>countifs(F27:F71,"&gt;=90",E27:E71,"=SL")/COUNTIFS(E27:E71,"=SL")</f>
        <v>0.4583333333</v>
      </c>
      <c r="F8" s="89">
        <f>countifs(F27:F71,"&gt;=95",E27:E71,"=SL")/COUNTIFS(E27:E71,"=SL")</f>
        <v>0.1666666667</v>
      </c>
      <c r="G8" s="89">
        <f>COUNTIFS(G27:G71,"=Y",E27:E71,"=SL")/COUNTIFS(E27:E71,"=SL")</f>
        <v>0.5833333333</v>
      </c>
      <c r="H8" s="36"/>
      <c r="M8" s="37"/>
      <c r="S8" s="11">
        <v>3.0</v>
      </c>
      <c r="T8" s="11">
        <v>94.0</v>
      </c>
      <c r="U8" s="11">
        <v>85.0</v>
      </c>
      <c r="V8" s="11">
        <v>67.0</v>
      </c>
      <c r="W8" s="11">
        <v>8.5</v>
      </c>
      <c r="X8" s="11">
        <v>64.9</v>
      </c>
    </row>
    <row r="9">
      <c r="A9" s="1"/>
      <c r="B9" s="24" t="s">
        <v>30</v>
      </c>
      <c r="C9" s="90">
        <f>max(F57:F71)</f>
        <v>101</v>
      </c>
      <c r="D9" s="92">
        <f>AVERAGE(F57:F71)</f>
        <v>85.73333333</v>
      </c>
      <c r="E9" s="89">
        <f>countifs(F57:F71,"&gt;=90")/COUNTIFS(F57:F71,"&gt;0")</f>
        <v>0.6</v>
      </c>
      <c r="F9" s="89">
        <f>countifs(F57:F71,"&gt;=95")/COUNTIFS(F57:F71,"&gt;0")</f>
        <v>0.2</v>
      </c>
      <c r="G9" s="89">
        <f>countifs(G57:G71,"=Y")/15</f>
        <v>0.6666666667</v>
      </c>
      <c r="H9" s="36"/>
      <c r="M9" s="37"/>
      <c r="S9" s="11">
        <v>15.0</v>
      </c>
      <c r="T9" s="11">
        <v>92.0</v>
      </c>
      <c r="U9" s="11">
        <v>81.0</v>
      </c>
      <c r="V9" s="11">
        <v>40.0</v>
      </c>
      <c r="W9" s="11">
        <v>8.2</v>
      </c>
      <c r="X9" s="11">
        <v>59.9</v>
      </c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>
        <v>9.0</v>
      </c>
      <c r="T10" s="11">
        <v>92.0</v>
      </c>
      <c r="U10" s="11">
        <v>82.0</v>
      </c>
      <c r="V10" s="11">
        <v>57.0</v>
      </c>
      <c r="W10" s="11">
        <v>8.5</v>
      </c>
      <c r="X10" s="11">
        <v>67.4</v>
      </c>
    </row>
    <row r="11">
      <c r="A11" s="1"/>
      <c r="B11" s="1"/>
      <c r="S11" s="11">
        <v>3.0</v>
      </c>
      <c r="T11" s="11">
        <v>82.0</v>
      </c>
      <c r="U11" s="11">
        <v>73.0</v>
      </c>
      <c r="V11" s="11">
        <v>67.0</v>
      </c>
      <c r="W11" s="11">
        <v>8.0</v>
      </c>
      <c r="X11" s="11">
        <v>71.2</v>
      </c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>
        <v>14.0</v>
      </c>
      <c r="T12" s="11">
        <v>96.0</v>
      </c>
      <c r="U12" s="11">
        <v>71.0</v>
      </c>
      <c r="V12" s="11">
        <v>51.0</v>
      </c>
      <c r="W12" s="11">
        <v>8.7</v>
      </c>
      <c r="X12" s="11">
        <v>67.3</v>
      </c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>
        <v>7.0</v>
      </c>
      <c r="T13" s="11">
        <v>92.0</v>
      </c>
      <c r="U13" s="11">
        <v>77.0</v>
      </c>
      <c r="V13" s="11">
        <v>60.0</v>
      </c>
      <c r="W13" s="11">
        <v>7.3</v>
      </c>
      <c r="X13" s="11">
        <v>67.4</v>
      </c>
    </row>
    <row r="14">
      <c r="A14" s="1"/>
      <c r="B14" s="54" t="s">
        <v>25</v>
      </c>
      <c r="C14" s="93">
        <v>98.0</v>
      </c>
      <c r="D14" s="55">
        <v>80.0</v>
      </c>
      <c r="E14" s="94">
        <v>0.57</v>
      </c>
      <c r="F14" s="95">
        <v>0.33</v>
      </c>
      <c r="G14" s="94">
        <v>0.49</v>
      </c>
      <c r="H14" s="55">
        <v>12.0</v>
      </c>
      <c r="I14" s="55">
        <v>93.0</v>
      </c>
      <c r="J14" s="55">
        <v>79.0</v>
      </c>
      <c r="K14" s="55">
        <v>57.0</v>
      </c>
      <c r="L14" s="55">
        <v>10.0</v>
      </c>
      <c r="M14" s="56">
        <v>72.0</v>
      </c>
      <c r="S14" s="11">
        <v>5.0</v>
      </c>
      <c r="T14" s="11">
        <v>84.0</v>
      </c>
      <c r="U14" s="11">
        <v>70.0</v>
      </c>
      <c r="V14" s="11">
        <v>59.0</v>
      </c>
      <c r="W14" s="11">
        <v>5.5</v>
      </c>
      <c r="X14" s="11">
        <v>68.4</v>
      </c>
    </row>
    <row r="15">
      <c r="A15" s="1"/>
      <c r="B15" s="54" t="s">
        <v>27</v>
      </c>
      <c r="C15" s="93">
        <v>98.0</v>
      </c>
      <c r="D15" s="55">
        <v>80.0</v>
      </c>
      <c r="E15" s="94">
        <v>0.45</v>
      </c>
      <c r="F15" s="94">
        <v>0.27</v>
      </c>
      <c r="G15" s="94">
        <v>0.41</v>
      </c>
      <c r="H15" s="57" t="s">
        <v>105</v>
      </c>
      <c r="I15" s="31"/>
      <c r="J15" s="31"/>
      <c r="K15" s="31"/>
      <c r="L15" s="31"/>
      <c r="M15" s="32"/>
      <c r="S15" s="11">
        <v>4.0</v>
      </c>
      <c r="T15" s="11">
        <v>90.0</v>
      </c>
      <c r="U15" s="11">
        <v>80.0</v>
      </c>
      <c r="V15" s="11">
        <v>64.0</v>
      </c>
      <c r="W15" s="11">
        <v>8.4</v>
      </c>
      <c r="X15" s="11">
        <v>72.1</v>
      </c>
    </row>
    <row r="16">
      <c r="A16" s="1"/>
      <c r="B16" s="54" t="s">
        <v>29</v>
      </c>
      <c r="C16" s="96">
        <v>96.0</v>
      </c>
      <c r="D16" s="97">
        <v>80.0</v>
      </c>
      <c r="E16" s="95">
        <v>0.3</v>
      </c>
      <c r="F16" s="95">
        <v>0.17</v>
      </c>
      <c r="G16" s="95">
        <v>0.57</v>
      </c>
      <c r="H16" s="36"/>
      <c r="M16" s="37"/>
      <c r="S16" s="11"/>
      <c r="T16" s="11"/>
      <c r="U16" s="11"/>
      <c r="V16" s="11"/>
      <c r="W16" s="11"/>
      <c r="X16" s="11"/>
    </row>
    <row r="17">
      <c r="A17" s="1"/>
      <c r="B17" s="54" t="s">
        <v>30</v>
      </c>
      <c r="C17" s="96">
        <v>97.0</v>
      </c>
      <c r="D17" s="97">
        <v>83.0</v>
      </c>
      <c r="E17" s="95">
        <v>0.47</v>
      </c>
      <c r="F17" s="95">
        <v>0.33</v>
      </c>
      <c r="G17" s="95">
        <v>0.53</v>
      </c>
      <c r="H17" s="36"/>
      <c r="M17" s="37"/>
      <c r="S17" s="11"/>
      <c r="T17" s="11" t="s">
        <v>106</v>
      </c>
      <c r="U17" s="11"/>
      <c r="V17" s="11"/>
      <c r="W17" s="11"/>
      <c r="X17" s="11"/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/>
      <c r="T18" s="11"/>
      <c r="U18" s="11"/>
      <c r="V18" s="11"/>
      <c r="W18" s="11"/>
      <c r="X18" s="1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S19" s="11"/>
      <c r="T19" s="11"/>
      <c r="U19" s="11"/>
      <c r="V19" s="11"/>
      <c r="W19" s="11"/>
      <c r="X19" s="11"/>
    </row>
    <row r="20">
      <c r="A20" s="1"/>
      <c r="B20" s="62" t="s">
        <v>33</v>
      </c>
      <c r="C20" s="64">
        <f>C6-C14</f>
        <v>3</v>
      </c>
      <c r="D20" s="64"/>
      <c r="E20" s="64" t="s">
        <v>2</v>
      </c>
      <c r="F20" s="98">
        <f>H6-H14</f>
        <v>-5.267028893</v>
      </c>
      <c r="G20" s="1"/>
      <c r="H20" s="1"/>
      <c r="I20" s="1"/>
      <c r="J20" s="1"/>
      <c r="K20" s="1"/>
      <c r="L20" s="1"/>
      <c r="M20" s="1"/>
      <c r="S20" s="11"/>
      <c r="T20" s="11"/>
      <c r="U20" s="11"/>
      <c r="V20" s="11"/>
      <c r="W20" s="11"/>
      <c r="X20" s="11"/>
    </row>
    <row r="21">
      <c r="A21" s="1"/>
      <c r="B21" s="66" t="s">
        <v>34</v>
      </c>
      <c r="C21" s="67">
        <f>D6-D14</f>
        <v>-2.177777778</v>
      </c>
      <c r="D21" s="68"/>
      <c r="E21" s="68" t="s">
        <v>22</v>
      </c>
      <c r="F21" s="99">
        <f>K6-K14</f>
        <v>-2.556736494</v>
      </c>
      <c r="G21" s="1"/>
      <c r="H21" s="1"/>
      <c r="I21" s="1"/>
      <c r="J21" s="1"/>
      <c r="K21" s="1"/>
      <c r="L21" s="1"/>
      <c r="M21" s="1"/>
      <c r="S21" s="11"/>
      <c r="T21" s="11"/>
      <c r="U21" s="11"/>
      <c r="V21" s="11"/>
      <c r="W21" s="11"/>
      <c r="X21" s="11"/>
    </row>
    <row r="22">
      <c r="A22" s="1"/>
      <c r="B22" s="66" t="s">
        <v>35</v>
      </c>
      <c r="C22" s="70">
        <f>F6-F14</f>
        <v>-0.1744444444</v>
      </c>
      <c r="D22" s="68"/>
      <c r="E22" s="68" t="s">
        <v>6</v>
      </c>
      <c r="F22" s="99">
        <f>L6-L14</f>
        <v>-1.914402017</v>
      </c>
      <c r="G22" s="1"/>
      <c r="H22" s="1"/>
      <c r="I22" s="1"/>
      <c r="J22" s="1"/>
      <c r="K22" s="1"/>
      <c r="L22" s="1"/>
      <c r="M22" s="1"/>
      <c r="S22" s="11"/>
      <c r="T22" s="11"/>
      <c r="U22" s="11"/>
      <c r="V22" s="11"/>
      <c r="W22" s="11"/>
      <c r="X22" s="11"/>
    </row>
    <row r="23">
      <c r="A23" s="1"/>
      <c r="B23" s="66" t="s">
        <v>36</v>
      </c>
      <c r="C23" s="71">
        <f>F6-F14</f>
        <v>-0.1744444444</v>
      </c>
      <c r="D23" s="68"/>
      <c r="E23" s="68" t="s">
        <v>23</v>
      </c>
      <c r="F23" s="99">
        <f>M6-M14</f>
        <v>-8.787464262</v>
      </c>
      <c r="G23" s="1"/>
      <c r="H23" s="1"/>
      <c r="I23" s="1"/>
      <c r="J23" s="1"/>
      <c r="K23" s="1"/>
      <c r="L23" s="1"/>
      <c r="M23" s="1"/>
      <c r="S23" s="11"/>
      <c r="T23" s="11"/>
      <c r="U23" s="11"/>
      <c r="V23" s="11"/>
      <c r="W23" s="11"/>
      <c r="X23" s="11"/>
    </row>
    <row r="24">
      <c r="A24" s="1"/>
      <c r="B24" s="72" t="s">
        <v>37</v>
      </c>
      <c r="C24" s="73">
        <f>G6-G14</f>
        <v>0.02111111111</v>
      </c>
      <c r="D24" s="74"/>
      <c r="E24" s="74"/>
      <c r="F24" s="75"/>
      <c r="S24" s="11"/>
      <c r="T24" s="11"/>
      <c r="U24" s="11"/>
      <c r="V24" s="11"/>
      <c r="W24" s="11"/>
      <c r="X24" s="11"/>
    </row>
    <row r="25">
      <c r="A25" s="76"/>
      <c r="B25" s="1" t="s">
        <v>38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/>
      <c r="D27" s="79"/>
      <c r="E27" s="76" t="s">
        <v>27</v>
      </c>
      <c r="F27" s="80">
        <v>94.0</v>
      </c>
      <c r="G27" s="80" t="s">
        <v>48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ref="C28:C71" si="3">$B$2</f>
        <v>CARNEGIE</v>
      </c>
      <c r="D28" s="79"/>
      <c r="E28" s="76" t="s">
        <v>27</v>
      </c>
      <c r="F28" s="80">
        <v>71.0</v>
      </c>
      <c r="G28" s="80" t="s">
        <v>50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3"/>
        <v>CARNEGIE</v>
      </c>
      <c r="D29" s="79"/>
      <c r="E29" s="76" t="s">
        <v>27</v>
      </c>
      <c r="F29" s="80">
        <v>94.0</v>
      </c>
      <c r="G29" s="80" t="s">
        <v>48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3"/>
        <v>CARNEGIE</v>
      </c>
      <c r="D30" s="79"/>
      <c r="E30" s="76" t="s">
        <v>27</v>
      </c>
      <c r="F30" s="80">
        <v>70.0</v>
      </c>
      <c r="G30" s="80" t="s">
        <v>50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3"/>
        <v>CARNEGIE</v>
      </c>
      <c r="D31" s="79"/>
      <c r="E31" s="76" t="s">
        <v>27</v>
      </c>
      <c r="F31" s="80">
        <v>70.0</v>
      </c>
      <c r="G31" s="80" t="s">
        <v>47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3"/>
        <v>CARNEGIE</v>
      </c>
      <c r="D32" s="79"/>
      <c r="E32" s="76" t="s">
        <v>27</v>
      </c>
      <c r="F32" s="80">
        <v>92.0</v>
      </c>
      <c r="G32" s="80" t="s">
        <v>48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3"/>
        <v>CARNEGIE</v>
      </c>
      <c r="D33" s="79"/>
      <c r="E33" s="76" t="s">
        <v>27</v>
      </c>
      <c r="F33" s="80">
        <v>85.0</v>
      </c>
      <c r="G33" s="80" t="s">
        <v>50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3"/>
        <v>CARNEGIE</v>
      </c>
      <c r="D34" s="79"/>
      <c r="E34" s="76" t="s">
        <v>27</v>
      </c>
      <c r="F34" s="80">
        <v>50.0</v>
      </c>
      <c r="G34" s="80" t="s">
        <v>46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3"/>
        <v>CARNEGIE</v>
      </c>
      <c r="D35" s="79"/>
      <c r="E35" s="76" t="s">
        <v>27</v>
      </c>
      <c r="F35" s="80">
        <v>99.0</v>
      </c>
      <c r="G35" s="80" t="s">
        <v>48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3"/>
        <v>CARNEGIE</v>
      </c>
      <c r="D36" s="79"/>
      <c r="E36" s="76" t="s">
        <v>27</v>
      </c>
      <c r="F36" s="80">
        <v>50.0</v>
      </c>
      <c r="G36" s="80" t="s">
        <v>46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3"/>
        <v>CARNEGIE</v>
      </c>
      <c r="D37" s="79"/>
      <c r="E37" s="76" t="s">
        <v>27</v>
      </c>
      <c r="F37" s="80">
        <v>50.0</v>
      </c>
      <c r="G37" s="80" t="s">
        <v>46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3"/>
        <v>CARNEGIE</v>
      </c>
      <c r="D38" s="79"/>
      <c r="E38" s="76" t="s">
        <v>27</v>
      </c>
      <c r="F38" s="80">
        <v>50.0</v>
      </c>
      <c r="G38" s="80" t="s">
        <v>45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3"/>
        <v>CARNEGIE</v>
      </c>
      <c r="D39" s="79"/>
      <c r="E39" s="76" t="s">
        <v>27</v>
      </c>
      <c r="F39" s="80">
        <v>50.0</v>
      </c>
      <c r="G39" s="80" t="s">
        <v>46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3"/>
        <v>CARNEGIE</v>
      </c>
      <c r="D40" s="79"/>
      <c r="E40" s="76" t="s">
        <v>27</v>
      </c>
      <c r="F40" s="80">
        <v>50.0</v>
      </c>
      <c r="G40" s="80" t="s">
        <v>46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3"/>
        <v>CARNEGIE</v>
      </c>
      <c r="D41" s="79"/>
      <c r="E41" s="76" t="s">
        <v>27</v>
      </c>
      <c r="F41" s="80">
        <v>50.0</v>
      </c>
      <c r="G41" s="80" t="s">
        <v>46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3"/>
        <v>CARNEGIE</v>
      </c>
      <c r="D42" s="79"/>
      <c r="E42" s="76" t="s">
        <v>29</v>
      </c>
      <c r="F42" s="80">
        <v>88.0</v>
      </c>
      <c r="G42" s="80" t="s">
        <v>47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3"/>
        <v>CARNEGIE</v>
      </c>
      <c r="D43" s="79"/>
      <c r="E43" s="76" t="s">
        <v>29</v>
      </c>
      <c r="F43" s="80">
        <v>50.0</v>
      </c>
      <c r="G43" s="80" t="s">
        <v>46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3"/>
        <v>CARNEGIE</v>
      </c>
      <c r="D44" s="79"/>
      <c r="E44" s="76" t="s">
        <v>29</v>
      </c>
      <c r="F44" s="80">
        <v>50.0</v>
      </c>
      <c r="G44" s="80" t="s">
        <v>46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3"/>
        <v>CARNEGIE</v>
      </c>
      <c r="D45" s="79"/>
      <c r="E45" s="76" t="s">
        <v>29</v>
      </c>
      <c r="F45" s="80">
        <v>95.0</v>
      </c>
      <c r="G45" s="80" t="s">
        <v>48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3"/>
        <v>CARNEGIE</v>
      </c>
      <c r="D46" s="79"/>
      <c r="E46" s="76" t="s">
        <v>29</v>
      </c>
      <c r="F46" s="80">
        <v>97.0</v>
      </c>
      <c r="G46" s="80" t="s">
        <v>48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3"/>
        <v>CARNEGIE</v>
      </c>
      <c r="D47" s="79"/>
      <c r="E47" s="76" t="s">
        <v>29</v>
      </c>
      <c r="F47" s="80">
        <v>60.0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3"/>
        <v>CARNEGIE</v>
      </c>
      <c r="D48" s="79"/>
      <c r="E48" s="76" t="s">
        <v>29</v>
      </c>
      <c r="F48" s="80">
        <v>97.0</v>
      </c>
      <c r="G48" s="80" t="s">
        <v>48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3"/>
        <v>CARNEGIE</v>
      </c>
      <c r="D49" s="79"/>
      <c r="E49" s="76" t="s">
        <v>29</v>
      </c>
      <c r="F49" s="80">
        <v>92.0</v>
      </c>
      <c r="G49" s="80" t="s">
        <v>48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3"/>
        <v>CARNEGIE</v>
      </c>
      <c r="D50" s="79"/>
      <c r="E50" s="76" t="s">
        <v>29</v>
      </c>
      <c r="F50" s="80">
        <v>85.0</v>
      </c>
      <c r="G50" s="80" t="s">
        <v>48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3"/>
        <v>CARNEGIE</v>
      </c>
      <c r="D51" s="79"/>
      <c r="E51" s="76" t="s">
        <v>29</v>
      </c>
      <c r="F51" s="80">
        <v>67.0</v>
      </c>
      <c r="G51" s="80" t="s">
        <v>46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3"/>
        <v>CARNEGIE</v>
      </c>
      <c r="D52" s="79"/>
      <c r="E52" s="76" t="s">
        <v>29</v>
      </c>
      <c r="F52" s="80">
        <v>94.0</v>
      </c>
      <c r="G52" s="80" t="s">
        <v>48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3"/>
        <v>CARNEGIE</v>
      </c>
      <c r="D53" s="79"/>
      <c r="E53" s="76" t="s">
        <v>29</v>
      </c>
      <c r="F53" s="80">
        <v>94.0</v>
      </c>
      <c r="G53" s="80" t="s">
        <v>48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3"/>
        <v>CARNEGIE</v>
      </c>
      <c r="D54" s="79"/>
      <c r="E54" s="76" t="s">
        <v>29</v>
      </c>
      <c r="F54" s="80">
        <v>80.0</v>
      </c>
      <c r="G54" s="80" t="s">
        <v>48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3"/>
        <v>CARNEGIE</v>
      </c>
      <c r="D55" s="79"/>
      <c r="E55" s="76" t="s">
        <v>29</v>
      </c>
      <c r="F55" s="80">
        <v>50.0</v>
      </c>
      <c r="G55" s="80" t="s">
        <v>46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3"/>
        <v>CARNEGIE</v>
      </c>
      <c r="D56" s="79"/>
      <c r="E56" s="76" t="s">
        <v>29</v>
      </c>
      <c r="F56" s="80">
        <v>92.0</v>
      </c>
      <c r="G56" s="80" t="s">
        <v>48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3"/>
        <v>CARNEGIE</v>
      </c>
      <c r="D57" s="81" t="s">
        <v>51</v>
      </c>
      <c r="E57" s="83" t="s">
        <v>27</v>
      </c>
      <c r="F57" s="80">
        <v>51.0</v>
      </c>
      <c r="G57" s="80" t="s">
        <v>46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3"/>
        <v>CARNEGIE</v>
      </c>
      <c r="D58" s="81" t="s">
        <v>51</v>
      </c>
      <c r="E58" s="83" t="s">
        <v>29</v>
      </c>
      <c r="F58" s="80">
        <v>84.0</v>
      </c>
      <c r="G58" s="80" t="s">
        <v>48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3"/>
        <v>CARNEGIE</v>
      </c>
      <c r="D59" s="81" t="s">
        <v>51</v>
      </c>
      <c r="E59" s="83" t="s">
        <v>29</v>
      </c>
      <c r="F59" s="80">
        <v>83.0</v>
      </c>
      <c r="G59" s="80" t="s">
        <v>48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3"/>
        <v>CARNEGIE</v>
      </c>
      <c r="D60" s="81" t="s">
        <v>51</v>
      </c>
      <c r="E60" s="83" t="s">
        <v>29</v>
      </c>
      <c r="F60" s="80">
        <v>89.0</v>
      </c>
      <c r="G60" s="80" t="s">
        <v>48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3"/>
        <v>CARNEGIE</v>
      </c>
      <c r="D61" s="81" t="s">
        <v>51</v>
      </c>
      <c r="E61" s="83" t="s">
        <v>27</v>
      </c>
      <c r="F61" s="80">
        <v>99.0</v>
      </c>
      <c r="G61" s="80" t="s">
        <v>48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3"/>
        <v>CARNEGIE</v>
      </c>
      <c r="D62" s="81" t="s">
        <v>51</v>
      </c>
      <c r="E62" s="83" t="s">
        <v>29</v>
      </c>
      <c r="F62" s="80">
        <v>50.0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3"/>
        <v>CARNEGIE</v>
      </c>
      <c r="D63" s="81" t="s">
        <v>51</v>
      </c>
      <c r="E63" s="83" t="s">
        <v>27</v>
      </c>
      <c r="F63" s="80">
        <v>91.0</v>
      </c>
      <c r="G63" s="80" t="s">
        <v>48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3"/>
        <v>CARNEGIE</v>
      </c>
      <c r="D64" s="81" t="s">
        <v>51</v>
      </c>
      <c r="E64" s="83" t="s">
        <v>27</v>
      </c>
      <c r="F64" s="80">
        <v>93.0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CARNEGIE</v>
      </c>
      <c r="D65" s="81" t="s">
        <v>51</v>
      </c>
      <c r="E65" s="83" t="s">
        <v>29</v>
      </c>
      <c r="F65" s="80">
        <v>91.0</v>
      </c>
      <c r="G65" s="80" t="s">
        <v>47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CARNEGIE</v>
      </c>
      <c r="D66" s="81" t="s">
        <v>51</v>
      </c>
      <c r="E66" s="83" t="s">
        <v>27</v>
      </c>
      <c r="F66" s="80">
        <v>91.0</v>
      </c>
      <c r="G66" s="80" t="s">
        <v>48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CARNEGIE</v>
      </c>
      <c r="D67" s="81" t="s">
        <v>51</v>
      </c>
      <c r="E67" s="83" t="s">
        <v>29</v>
      </c>
      <c r="F67" s="80">
        <v>90.0</v>
      </c>
      <c r="G67" s="80" t="s">
        <v>48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CARNEGIE</v>
      </c>
      <c r="D68" s="81" t="s">
        <v>51</v>
      </c>
      <c r="E68" s="83" t="s">
        <v>29</v>
      </c>
      <c r="F68" s="80">
        <v>94.0</v>
      </c>
      <c r="G68" s="80" t="s">
        <v>48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CARNEGIE</v>
      </c>
      <c r="D69" s="81" t="s">
        <v>51</v>
      </c>
      <c r="E69" s="83" t="s">
        <v>27</v>
      </c>
      <c r="F69" s="80">
        <v>101.0</v>
      </c>
      <c r="G69" s="80" t="s">
        <v>48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CARNEGIE</v>
      </c>
      <c r="D70" s="81" t="s">
        <v>51</v>
      </c>
      <c r="E70" s="83" t="s">
        <v>29</v>
      </c>
      <c r="F70" s="80">
        <v>82.0</v>
      </c>
      <c r="G70" s="80" t="s">
        <v>46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CARNEGIE</v>
      </c>
      <c r="D71" s="81" t="s">
        <v>51</v>
      </c>
      <c r="E71" s="83" t="s">
        <v>29</v>
      </c>
      <c r="F71" s="80">
        <v>97.0</v>
      </c>
      <c r="G71" s="80" t="s">
        <v>47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3.71"/>
    <col customWidth="1" min="3" max="3" width="11.43"/>
    <col customWidth="1" min="4" max="4" width="11.0"/>
    <col customWidth="1" min="5" max="5" width="9.57"/>
    <col customWidth="1" min="6" max="6" width="12.29"/>
    <col customWidth="1" min="7" max="7" width="11.14"/>
    <col customWidth="1" min="8" max="8" width="9.86"/>
    <col customWidth="1" min="9" max="9" width="9.14"/>
    <col customWidth="1" min="10" max="10" width="7.71"/>
    <col customWidth="1" min="11" max="11" width="6.43"/>
    <col customWidth="1" min="12" max="12" width="5.14"/>
    <col customWidth="1" min="13" max="13" width="8.29"/>
    <col customWidth="1" min="14" max="14" width="3.57"/>
    <col customWidth="1" min="15" max="15" width="8.57"/>
    <col customWidth="1" min="16" max="16" width="6.14"/>
    <col customWidth="1" min="17" max="17" width="6.0"/>
    <col customWidth="1" min="18" max="18" width="8.14"/>
    <col customWidth="1" min="19" max="24" width="11.43"/>
  </cols>
  <sheetData>
    <row r="1">
      <c r="A1" s="1"/>
      <c r="B1" s="1"/>
      <c r="C1" s="1"/>
      <c r="D1" s="2"/>
      <c r="E1" s="1"/>
      <c r="L1" s="1"/>
      <c r="M1" s="3"/>
      <c r="N1" s="3"/>
      <c r="O1" s="3"/>
      <c r="P1" s="3"/>
      <c r="Q1" s="3"/>
      <c r="R1" s="3"/>
      <c r="S1" s="101" t="str">
        <f t="shared" ref="S1:X1" si="1">stdev(S3:S25)</f>
        <v>#DIV/0!</v>
      </c>
      <c r="T1" s="101" t="str">
        <f t="shared" si="1"/>
        <v>#DIV/0!</v>
      </c>
      <c r="U1" s="101" t="str">
        <f t="shared" si="1"/>
        <v>#DIV/0!</v>
      </c>
      <c r="V1" s="101" t="str">
        <f t="shared" si="1"/>
        <v>#DIV/0!</v>
      </c>
      <c r="W1" s="101" t="str">
        <f t="shared" si="1"/>
        <v>#DIV/0!</v>
      </c>
      <c r="X1" s="101" t="str">
        <f t="shared" si="1"/>
        <v>#DIV/0!</v>
      </c>
    </row>
    <row r="2">
      <c r="A2" s="1"/>
      <c r="B2" s="4" t="s">
        <v>107</v>
      </c>
      <c r="C2" s="5"/>
      <c r="D2" s="2"/>
      <c r="E2" s="6" t="s">
        <v>1</v>
      </c>
      <c r="S2" s="7" t="s">
        <v>2</v>
      </c>
      <c r="T2" s="8" t="s">
        <v>3</v>
      </c>
      <c r="U2" s="8" t="s">
        <v>4</v>
      </c>
      <c r="V2" s="8" t="s">
        <v>5</v>
      </c>
      <c r="W2" s="8" t="s">
        <v>6</v>
      </c>
      <c r="X2" s="9" t="s">
        <v>7</v>
      </c>
    </row>
    <row r="3">
      <c r="C3" s="10"/>
      <c r="D3" s="10"/>
      <c r="E3" s="10"/>
      <c r="F3" s="10"/>
      <c r="G3" s="10"/>
      <c r="H3" s="10"/>
      <c r="I3" s="10"/>
      <c r="K3" s="1"/>
      <c r="S3" s="11"/>
      <c r="T3" s="11" t="s">
        <v>108</v>
      </c>
      <c r="U3" s="11"/>
      <c r="V3" s="11"/>
      <c r="W3" s="11"/>
      <c r="X3" s="11"/>
    </row>
    <row r="4">
      <c r="B4" s="12">
        <v>43754.0</v>
      </c>
      <c r="C4" s="13" t="s">
        <v>9</v>
      </c>
      <c r="D4" s="13" t="s">
        <v>10</v>
      </c>
      <c r="E4" s="13" t="s">
        <v>11</v>
      </c>
      <c r="F4" s="13" t="s">
        <v>11</v>
      </c>
      <c r="G4" s="13" t="s">
        <v>12</v>
      </c>
      <c r="H4" s="13" t="s">
        <v>10</v>
      </c>
      <c r="I4" s="13" t="s">
        <v>10</v>
      </c>
      <c r="J4" s="13" t="s">
        <v>10</v>
      </c>
      <c r="K4" s="13" t="s">
        <v>10</v>
      </c>
      <c r="L4" s="14" t="s">
        <v>10</v>
      </c>
      <c r="M4" s="15" t="s">
        <v>10</v>
      </c>
      <c r="O4" s="16" t="s">
        <v>13</v>
      </c>
      <c r="P4" s="14" t="s">
        <v>9</v>
      </c>
      <c r="Q4" s="15" t="s">
        <v>14</v>
      </c>
      <c r="S4" s="11"/>
      <c r="T4" s="11"/>
      <c r="U4" s="11"/>
      <c r="V4" s="11"/>
      <c r="W4" s="11"/>
      <c r="X4" s="11"/>
    </row>
    <row r="5">
      <c r="B5" s="17"/>
      <c r="C5" s="18" t="s">
        <v>15</v>
      </c>
      <c r="D5" s="19" t="s">
        <v>11</v>
      </c>
      <c r="E5" s="18" t="s">
        <v>16</v>
      </c>
      <c r="F5" s="18" t="s">
        <v>17</v>
      </c>
      <c r="G5" s="18" t="s">
        <v>18</v>
      </c>
      <c r="H5" s="18" t="s">
        <v>19</v>
      </c>
      <c r="I5" s="18" t="s">
        <v>20</v>
      </c>
      <c r="J5" s="18" t="s">
        <v>21</v>
      </c>
      <c r="K5" s="18" t="s">
        <v>22</v>
      </c>
      <c r="L5" s="18" t="s">
        <v>6</v>
      </c>
      <c r="M5" s="20" t="s">
        <v>23</v>
      </c>
      <c r="O5" s="21" t="s">
        <v>24</v>
      </c>
      <c r="P5" s="22">
        <v>85.0</v>
      </c>
      <c r="Q5" s="23"/>
      <c r="S5" s="11"/>
      <c r="T5" s="11"/>
      <c r="U5" s="11"/>
      <c r="V5" s="11"/>
      <c r="W5" s="11"/>
      <c r="X5" s="11"/>
    </row>
    <row r="6">
      <c r="A6" s="1"/>
      <c r="B6" s="24" t="s">
        <v>25</v>
      </c>
      <c r="C6" s="88">
        <f>max(F27:F71)</f>
        <v>97</v>
      </c>
      <c r="D6" s="25">
        <f>average(F27:F71)</f>
        <v>78.82222222</v>
      </c>
      <c r="E6" s="26">
        <f>countifs(F27:F71,"&gt;=90")/45</f>
        <v>0.3111111111</v>
      </c>
      <c r="F6" s="89">
        <f>countifs(F27:F71,"&gt;=95")/45</f>
        <v>0.02222222222</v>
      </c>
      <c r="G6" s="26">
        <f>COUNTIF(G27:G71,"=y")/45</f>
        <v>0.2888888889</v>
      </c>
      <c r="H6" s="102">
        <v>1.0</v>
      </c>
      <c r="I6" s="25" t="str">
        <f t="shared" ref="I6:M6" si="2">average(T:T)</f>
        <v>#DIV/0!</v>
      </c>
      <c r="J6" s="25" t="str">
        <f t="shared" si="2"/>
        <v>#DIV/0!</v>
      </c>
      <c r="K6" s="25" t="str">
        <f t="shared" si="2"/>
        <v>#DIV/0!</v>
      </c>
      <c r="L6" s="25" t="str">
        <f t="shared" si="2"/>
        <v>#DIV/0!</v>
      </c>
      <c r="M6" s="27" t="str">
        <f t="shared" si="2"/>
        <v>#DIV/0!</v>
      </c>
      <c r="O6" s="28" t="s">
        <v>26</v>
      </c>
      <c r="P6" s="22"/>
      <c r="Q6" s="23"/>
      <c r="S6" s="11"/>
      <c r="T6" s="11"/>
      <c r="U6" s="29"/>
      <c r="V6" s="29"/>
      <c r="W6" s="11"/>
      <c r="X6" s="11"/>
    </row>
    <row r="7">
      <c r="A7" s="1"/>
      <c r="B7" s="24" t="s">
        <v>27</v>
      </c>
      <c r="C7" s="88">
        <f>maxifs(F27:F71,E27:E71,"=FB")</f>
        <v>94</v>
      </c>
      <c r="D7" s="25">
        <f>averageifs(F27:F71,E27:E71,"=FB")</f>
        <v>82.31818182</v>
      </c>
      <c r="E7" s="26">
        <f>countifs(F27:F71,"&gt;=90",E27:E71,"=FB")/COUNTIFS(E27:E71,"=FB")</f>
        <v>0.3636363636</v>
      </c>
      <c r="F7" s="26">
        <f>countifs(F27:F71,"&gt;=95",E27:E71,"=FB")/COUNTIFS(E27:E71,"=FB")</f>
        <v>0</v>
      </c>
      <c r="G7" s="26">
        <f>COUNTIFS(G27:G71,"=Y",E27:E71,"=FB")/COUNTIFS(E27:E71,"=FB")</f>
        <v>0.4545454545</v>
      </c>
      <c r="H7" s="30" t="s">
        <v>109</v>
      </c>
      <c r="I7" s="31"/>
      <c r="J7" s="31"/>
      <c r="K7" s="31"/>
      <c r="L7" s="31"/>
      <c r="M7" s="32"/>
      <c r="O7" s="33" t="s">
        <v>28</v>
      </c>
      <c r="P7" s="34"/>
      <c r="Q7" s="35"/>
      <c r="S7" s="11"/>
      <c r="T7" s="11"/>
      <c r="U7" s="29"/>
      <c r="V7" s="29"/>
      <c r="W7" s="11"/>
      <c r="X7" s="11"/>
    </row>
    <row r="8">
      <c r="A8" s="1"/>
      <c r="B8" s="24" t="s">
        <v>29</v>
      </c>
      <c r="C8" s="90">
        <f>maxifs(F27:F71,E27:E71,"=SL")</f>
        <v>97</v>
      </c>
      <c r="D8" s="92">
        <f>averageifs(F27:F71,E27:E71,"=SL")</f>
        <v>75.47826087</v>
      </c>
      <c r="E8" s="89">
        <f>countifs(F27:F71,"&gt;=90",E27:E71,"=SL")/COUNTIFS(E27:E71,"=SL")</f>
        <v>0.2608695652</v>
      </c>
      <c r="F8" s="89">
        <f>countifs(F27:F71,"&gt;=95",E27:E71,"=SL")/COUNTIFS(E27:E71,"=SL")</f>
        <v>0.04347826087</v>
      </c>
      <c r="G8" s="89">
        <f>COUNTIFS(G27:G71,"=Y",E27:E71,"=SL")/COUNTIFS(E27:E71,"=SL")</f>
        <v>0.1304347826</v>
      </c>
      <c r="H8" s="36"/>
      <c r="M8" s="37"/>
      <c r="S8" s="11"/>
      <c r="T8" s="11"/>
      <c r="U8" s="29"/>
      <c r="V8" s="29"/>
      <c r="W8" s="11"/>
      <c r="X8" s="11"/>
    </row>
    <row r="9">
      <c r="A9" s="1"/>
      <c r="B9" s="24" t="s">
        <v>30</v>
      </c>
      <c r="C9" s="90">
        <f>max(F57:F71)</f>
        <v>92</v>
      </c>
      <c r="D9" s="92">
        <f>AVERAGE(F57:F71)</f>
        <v>78.66666667</v>
      </c>
      <c r="E9" s="89">
        <f>countifs(F57:F71,"&gt;=90")/COUNTIFS(F57:F71,"&gt;0")</f>
        <v>0.2</v>
      </c>
      <c r="F9" s="89">
        <f>countifs(F57:F71,"&gt;=95")/COUNTIFS(F57:F71,"&gt;0")</f>
        <v>0</v>
      </c>
      <c r="G9" s="89">
        <f>countifs(G57:G71,"=Y")/15</f>
        <v>0.3333333333</v>
      </c>
      <c r="H9" s="36"/>
      <c r="M9" s="37"/>
      <c r="S9" s="11"/>
      <c r="T9" s="11"/>
      <c r="U9" s="29"/>
      <c r="V9" s="29"/>
      <c r="W9" s="11"/>
      <c r="X9" s="11"/>
    </row>
    <row r="10">
      <c r="A10" s="1"/>
      <c r="B10" s="38" t="s">
        <v>31</v>
      </c>
      <c r="C10" s="39"/>
      <c r="D10" s="40"/>
      <c r="E10" s="41"/>
      <c r="F10" s="41"/>
      <c r="G10" s="42"/>
      <c r="H10" s="43"/>
      <c r="I10" s="44"/>
      <c r="J10" s="44"/>
      <c r="K10" s="44"/>
      <c r="L10" s="44"/>
      <c r="M10" s="45"/>
      <c r="S10" s="11"/>
      <c r="T10" s="11"/>
      <c r="U10" s="29"/>
      <c r="V10" s="29"/>
      <c r="W10" s="11"/>
      <c r="X10" s="11"/>
    </row>
    <row r="11">
      <c r="A11" s="1"/>
      <c r="B11" s="1"/>
      <c r="S11" s="11"/>
      <c r="T11" s="11"/>
      <c r="U11" s="11"/>
      <c r="V11" s="11"/>
      <c r="W11" s="11"/>
      <c r="X11" s="11"/>
    </row>
    <row r="12">
      <c r="A12" s="1"/>
      <c r="B12" s="46">
        <v>43711.0</v>
      </c>
      <c r="C12" s="47" t="s">
        <v>9</v>
      </c>
      <c r="D12" s="47" t="s">
        <v>10</v>
      </c>
      <c r="E12" s="47" t="s">
        <v>11</v>
      </c>
      <c r="F12" s="47" t="s">
        <v>11</v>
      </c>
      <c r="G12" s="47" t="s">
        <v>12</v>
      </c>
      <c r="H12" s="47" t="s">
        <v>10</v>
      </c>
      <c r="I12" s="47" t="s">
        <v>10</v>
      </c>
      <c r="J12" s="47" t="s">
        <v>10</v>
      </c>
      <c r="K12" s="47" t="s">
        <v>10</v>
      </c>
      <c r="L12" s="48" t="s">
        <v>10</v>
      </c>
      <c r="M12" s="49" t="s">
        <v>10</v>
      </c>
      <c r="S12" s="11"/>
      <c r="T12" s="11"/>
      <c r="U12" s="11"/>
      <c r="V12" s="11"/>
      <c r="W12" s="11"/>
      <c r="X12" s="11"/>
    </row>
    <row r="13">
      <c r="A13" s="1"/>
      <c r="B13" s="50"/>
      <c r="C13" s="51" t="s">
        <v>15</v>
      </c>
      <c r="D13" s="52" t="s">
        <v>11</v>
      </c>
      <c r="E13" s="51" t="s">
        <v>16</v>
      </c>
      <c r="F13" s="51" t="s">
        <v>17</v>
      </c>
      <c r="G13" s="51" t="s">
        <v>18</v>
      </c>
      <c r="H13" s="51" t="s">
        <v>19</v>
      </c>
      <c r="I13" s="51" t="s">
        <v>20</v>
      </c>
      <c r="J13" s="51" t="s">
        <v>21</v>
      </c>
      <c r="K13" s="51" t="s">
        <v>22</v>
      </c>
      <c r="L13" s="51" t="s">
        <v>6</v>
      </c>
      <c r="M13" s="53" t="s">
        <v>23</v>
      </c>
      <c r="S13" s="11"/>
      <c r="T13" s="11"/>
      <c r="U13" s="11"/>
      <c r="V13" s="11"/>
      <c r="W13" s="11"/>
      <c r="X13" s="11"/>
    </row>
    <row r="14">
      <c r="A14" s="1"/>
      <c r="B14" s="54" t="s">
        <v>25</v>
      </c>
      <c r="C14" s="93">
        <v>98.0</v>
      </c>
      <c r="D14" s="55">
        <v>77.0</v>
      </c>
      <c r="E14" s="94">
        <v>0.33</v>
      </c>
      <c r="F14" s="95">
        <v>0.09</v>
      </c>
      <c r="G14" s="94">
        <v>0.24</v>
      </c>
      <c r="H14" s="55">
        <v>3.0</v>
      </c>
      <c r="I14" s="55">
        <v>91.0</v>
      </c>
      <c r="J14" s="55">
        <v>86.0</v>
      </c>
      <c r="K14" s="55">
        <v>81.0</v>
      </c>
      <c r="L14" s="55">
        <v>13.0</v>
      </c>
      <c r="M14" s="56">
        <v>71.0</v>
      </c>
      <c r="S14" s="11"/>
      <c r="T14" s="11"/>
      <c r="U14" s="11"/>
      <c r="V14" s="11"/>
      <c r="W14" s="11"/>
      <c r="X14" s="11"/>
    </row>
    <row r="15">
      <c r="A15" s="1"/>
      <c r="B15" s="54" t="s">
        <v>27</v>
      </c>
      <c r="C15" s="93">
        <v>93.0</v>
      </c>
      <c r="D15" s="55">
        <v>78.0</v>
      </c>
      <c r="E15" s="94">
        <v>0.24</v>
      </c>
      <c r="F15" s="94">
        <v>0.0</v>
      </c>
      <c r="G15" s="94">
        <v>0.19</v>
      </c>
      <c r="H15" s="57" t="s">
        <v>110</v>
      </c>
      <c r="I15" s="31"/>
      <c r="J15" s="31"/>
      <c r="K15" s="31"/>
      <c r="L15" s="31"/>
      <c r="M15" s="32"/>
      <c r="S15" s="11"/>
      <c r="T15" s="11"/>
      <c r="U15" s="11"/>
      <c r="V15" s="11"/>
      <c r="W15" s="11"/>
      <c r="X15" s="11"/>
    </row>
    <row r="16">
      <c r="A16" s="1"/>
      <c r="B16" s="54" t="s">
        <v>29</v>
      </c>
      <c r="C16" s="96">
        <v>98.0</v>
      </c>
      <c r="D16" s="97">
        <v>76.0</v>
      </c>
      <c r="E16" s="95">
        <v>0.42</v>
      </c>
      <c r="F16" s="95">
        <v>0.17</v>
      </c>
      <c r="G16" s="95">
        <v>0.29</v>
      </c>
      <c r="H16" s="36"/>
      <c r="M16" s="37"/>
      <c r="S16" s="11"/>
      <c r="T16" s="11"/>
      <c r="U16" s="11"/>
      <c r="V16" s="11"/>
      <c r="W16" s="11"/>
      <c r="X16" s="11"/>
    </row>
    <row r="17">
      <c r="A17" s="1"/>
      <c r="B17" s="54" t="s">
        <v>30</v>
      </c>
      <c r="C17" s="96">
        <v>90.0</v>
      </c>
      <c r="D17" s="97">
        <v>72.0</v>
      </c>
      <c r="E17" s="95">
        <v>0.07</v>
      </c>
      <c r="F17" s="95">
        <v>0.0</v>
      </c>
      <c r="G17" s="95">
        <v>0.33</v>
      </c>
      <c r="H17" s="36"/>
      <c r="M17" s="37"/>
      <c r="S17" s="11"/>
      <c r="T17" s="11"/>
      <c r="U17" s="11"/>
      <c r="V17" s="11"/>
      <c r="W17" s="11"/>
      <c r="X17" s="11"/>
    </row>
    <row r="18">
      <c r="A18" s="1"/>
      <c r="B18" s="58" t="s">
        <v>31</v>
      </c>
      <c r="C18" s="59"/>
      <c r="D18" s="60"/>
      <c r="E18" s="59"/>
      <c r="F18" s="59"/>
      <c r="G18" s="61"/>
      <c r="H18" s="43"/>
      <c r="I18" s="44"/>
      <c r="J18" s="44"/>
      <c r="K18" s="44"/>
      <c r="L18" s="44"/>
      <c r="M18" s="45"/>
      <c r="S18" s="11"/>
      <c r="T18" s="11"/>
      <c r="U18" s="11"/>
      <c r="V18" s="11"/>
      <c r="W18" s="11"/>
      <c r="X18" s="11"/>
    </row>
    <row r="19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R19" s="1"/>
      <c r="S19" s="11"/>
      <c r="T19" s="11"/>
      <c r="U19" s="11"/>
      <c r="V19" s="11"/>
      <c r="W19" s="11"/>
      <c r="X19" s="11"/>
    </row>
    <row r="20">
      <c r="A20" s="1"/>
      <c r="B20" s="62" t="s">
        <v>33</v>
      </c>
      <c r="C20" s="64">
        <f>C6-C14</f>
        <v>-1</v>
      </c>
      <c r="D20" s="64"/>
      <c r="E20" s="64" t="s">
        <v>2</v>
      </c>
      <c r="F20" s="98">
        <f>H6-H14</f>
        <v>-2</v>
      </c>
      <c r="G20" s="1"/>
      <c r="H20" s="1"/>
      <c r="I20" s="1"/>
      <c r="J20" s="1"/>
      <c r="K20" s="1"/>
      <c r="L20" s="1"/>
      <c r="M20" s="1"/>
      <c r="S20" s="11"/>
      <c r="T20" s="11"/>
      <c r="U20" s="11"/>
      <c r="V20" s="11"/>
      <c r="W20" s="11"/>
      <c r="X20" s="11"/>
    </row>
    <row r="21">
      <c r="A21" s="1"/>
      <c r="B21" s="66" t="s">
        <v>34</v>
      </c>
      <c r="C21" s="67">
        <f>D6-D14</f>
        <v>1.822222222</v>
      </c>
      <c r="D21" s="68"/>
      <c r="E21" s="68" t="s">
        <v>22</v>
      </c>
      <c r="F21" s="69" t="str">
        <f>K6-K14</f>
        <v>#DIV/0!</v>
      </c>
      <c r="G21" s="1"/>
      <c r="H21" s="1"/>
      <c r="I21" s="1"/>
      <c r="J21" s="1"/>
      <c r="K21" s="1"/>
      <c r="L21" s="1"/>
      <c r="M21" s="1"/>
      <c r="S21" s="11"/>
      <c r="T21" s="11"/>
      <c r="U21" s="11"/>
      <c r="V21" s="11"/>
      <c r="W21" s="11"/>
      <c r="X21" s="11"/>
    </row>
    <row r="22">
      <c r="A22" s="1"/>
      <c r="B22" s="66" t="s">
        <v>35</v>
      </c>
      <c r="C22" s="70">
        <f>F6-F14</f>
        <v>-0.06777777778</v>
      </c>
      <c r="D22" s="68"/>
      <c r="E22" s="68" t="s">
        <v>6</v>
      </c>
      <c r="F22" s="69" t="str">
        <f>L6-L14</f>
        <v>#DIV/0!</v>
      </c>
      <c r="G22" s="1"/>
      <c r="H22" s="1"/>
      <c r="I22" s="1"/>
      <c r="J22" s="1"/>
      <c r="K22" s="1"/>
      <c r="L22" s="1"/>
      <c r="M22" s="1"/>
      <c r="S22" s="11"/>
      <c r="T22" s="11"/>
      <c r="U22" s="11"/>
      <c r="V22" s="11"/>
      <c r="W22" s="11"/>
      <c r="X22" s="11"/>
    </row>
    <row r="23">
      <c r="A23" s="1"/>
      <c r="B23" s="66" t="s">
        <v>36</v>
      </c>
      <c r="C23" s="71">
        <f>F6-F14</f>
        <v>-0.06777777778</v>
      </c>
      <c r="D23" s="68"/>
      <c r="E23" s="68" t="s">
        <v>23</v>
      </c>
      <c r="F23" s="69" t="str">
        <f>M6-M14</f>
        <v>#DIV/0!</v>
      </c>
      <c r="G23" s="1"/>
      <c r="H23" s="1"/>
      <c r="I23" s="1"/>
      <c r="J23" s="1"/>
      <c r="K23" s="1"/>
      <c r="L23" s="1"/>
      <c r="M23" s="1"/>
      <c r="S23" s="11"/>
      <c r="T23" s="11"/>
      <c r="U23" s="11"/>
      <c r="V23" s="11"/>
      <c r="W23" s="11"/>
      <c r="X23" s="11"/>
    </row>
    <row r="24">
      <c r="A24" s="1"/>
      <c r="B24" s="72" t="s">
        <v>37</v>
      </c>
      <c r="C24" s="73">
        <f>G6-G14</f>
        <v>0.04888888889</v>
      </c>
      <c r="D24" s="74"/>
      <c r="E24" s="74"/>
      <c r="F24" s="75"/>
      <c r="S24" s="11"/>
      <c r="T24" s="11"/>
      <c r="U24" s="11"/>
      <c r="V24" s="11"/>
      <c r="W24" s="11"/>
      <c r="X24" s="11"/>
    </row>
    <row r="25">
      <c r="A25" s="76"/>
      <c r="B25" s="1" t="s">
        <v>38</v>
      </c>
    </row>
    <row r="26">
      <c r="A26" s="77"/>
      <c r="B26" s="76" t="s">
        <v>39</v>
      </c>
      <c r="C26" s="76" t="s">
        <v>40</v>
      </c>
      <c r="D26" s="76" t="s">
        <v>41</v>
      </c>
      <c r="E26" s="7" t="s">
        <v>42</v>
      </c>
      <c r="F26" s="8" t="s">
        <v>43</v>
      </c>
      <c r="G26" s="8" t="s">
        <v>44</v>
      </c>
      <c r="H26" s="8" t="s">
        <v>2</v>
      </c>
      <c r="I26" s="8" t="s">
        <v>3</v>
      </c>
      <c r="J26" s="8" t="s">
        <v>4</v>
      </c>
      <c r="K26" s="8" t="s">
        <v>5</v>
      </c>
      <c r="L26" s="8"/>
      <c r="M26" s="8" t="s">
        <v>6</v>
      </c>
      <c r="N26" s="9" t="s">
        <v>7</v>
      </c>
    </row>
    <row r="27">
      <c r="A27" s="77"/>
      <c r="B27" s="78">
        <v>43754.0</v>
      </c>
      <c r="C27" s="78" t="str">
        <f t="shared" ref="C27:C71" si="3">$B$2</f>
        <v>Alonso</v>
      </c>
      <c r="D27" s="79"/>
      <c r="E27" s="76" t="s">
        <v>27</v>
      </c>
      <c r="F27" s="80">
        <v>89.0</v>
      </c>
      <c r="G27" s="80" t="s">
        <v>48</v>
      </c>
      <c r="H27" s="81"/>
      <c r="I27" s="81"/>
      <c r="J27" s="81"/>
      <c r="K27" s="82"/>
      <c r="L27" s="81"/>
      <c r="M27" s="81"/>
    </row>
    <row r="28">
      <c r="A28" s="77"/>
      <c r="B28" s="78">
        <v>43754.0</v>
      </c>
      <c r="C28" s="78" t="str">
        <f t="shared" si="3"/>
        <v>Alonso</v>
      </c>
      <c r="D28" s="79"/>
      <c r="E28" s="76" t="s">
        <v>27</v>
      </c>
      <c r="F28" s="80">
        <v>89.0</v>
      </c>
      <c r="G28" s="80" t="s">
        <v>46</v>
      </c>
      <c r="H28" s="81"/>
      <c r="I28" s="81"/>
      <c r="J28" s="81"/>
      <c r="K28" s="82"/>
      <c r="L28" s="81"/>
      <c r="M28" s="81"/>
    </row>
    <row r="29">
      <c r="A29" s="77"/>
      <c r="B29" s="78">
        <v>43754.0</v>
      </c>
      <c r="C29" s="78" t="str">
        <f t="shared" si="3"/>
        <v>Alonso</v>
      </c>
      <c r="D29" s="79"/>
      <c r="E29" s="76" t="s">
        <v>27</v>
      </c>
      <c r="F29" s="80">
        <v>89.0</v>
      </c>
      <c r="G29" s="80" t="s">
        <v>47</v>
      </c>
      <c r="H29" s="81"/>
      <c r="I29" s="81"/>
      <c r="J29" s="81"/>
      <c r="K29" s="82"/>
      <c r="L29" s="81"/>
      <c r="M29" s="81"/>
    </row>
    <row r="30">
      <c r="A30" s="77"/>
      <c r="B30" s="78">
        <v>43754.0</v>
      </c>
      <c r="C30" s="78" t="str">
        <f t="shared" si="3"/>
        <v>Alonso</v>
      </c>
      <c r="D30" s="79"/>
      <c r="E30" s="76" t="s">
        <v>27</v>
      </c>
      <c r="F30" s="80">
        <v>72.0</v>
      </c>
      <c r="G30" s="80" t="s">
        <v>47</v>
      </c>
      <c r="H30" s="81"/>
      <c r="I30" s="81"/>
      <c r="J30" s="81"/>
      <c r="K30" s="82"/>
      <c r="L30" s="81"/>
      <c r="M30" s="81"/>
      <c r="N30" s="81"/>
      <c r="O30" s="76"/>
    </row>
    <row r="31">
      <c r="A31" s="77"/>
      <c r="B31" s="78">
        <v>43754.0</v>
      </c>
      <c r="C31" s="78" t="str">
        <f t="shared" si="3"/>
        <v>Alonso</v>
      </c>
      <c r="D31" s="79"/>
      <c r="E31" s="76" t="s">
        <v>27</v>
      </c>
      <c r="F31" s="80">
        <v>94.0</v>
      </c>
      <c r="G31" s="80" t="s">
        <v>48</v>
      </c>
      <c r="H31" s="81"/>
      <c r="I31" s="81"/>
      <c r="J31" s="81"/>
      <c r="K31" s="82"/>
      <c r="L31" s="81"/>
      <c r="M31" s="81"/>
      <c r="N31" s="81"/>
      <c r="O31" s="76"/>
    </row>
    <row r="32">
      <c r="A32" s="77"/>
      <c r="B32" s="78">
        <v>43754.0</v>
      </c>
      <c r="C32" s="78" t="str">
        <f t="shared" si="3"/>
        <v>Alonso</v>
      </c>
      <c r="D32" s="79"/>
      <c r="E32" s="76" t="s">
        <v>27</v>
      </c>
      <c r="F32" s="80">
        <v>51.0</v>
      </c>
      <c r="G32" s="80" t="s">
        <v>46</v>
      </c>
      <c r="H32" s="81"/>
      <c r="I32" s="81"/>
      <c r="J32" s="81"/>
      <c r="K32" s="82"/>
      <c r="L32" s="81"/>
      <c r="M32" s="81"/>
      <c r="N32" s="81"/>
      <c r="O32" s="76"/>
    </row>
    <row r="33">
      <c r="A33" s="77"/>
      <c r="B33" s="78">
        <v>43754.0</v>
      </c>
      <c r="C33" s="78" t="str">
        <f t="shared" si="3"/>
        <v>Alonso</v>
      </c>
      <c r="D33" s="79"/>
      <c r="E33" s="76" t="s">
        <v>27</v>
      </c>
      <c r="F33" s="80">
        <v>86.0</v>
      </c>
      <c r="G33" s="80" t="s">
        <v>48</v>
      </c>
      <c r="H33" s="81"/>
      <c r="I33" s="81"/>
      <c r="J33" s="81"/>
      <c r="K33" s="82"/>
      <c r="L33" s="81"/>
      <c r="M33" s="81"/>
      <c r="N33" s="81"/>
      <c r="O33" s="76"/>
    </row>
    <row r="34">
      <c r="A34" s="77"/>
      <c r="B34" s="78">
        <v>43754.0</v>
      </c>
      <c r="C34" s="78" t="str">
        <f t="shared" si="3"/>
        <v>Alonso</v>
      </c>
      <c r="D34" s="79"/>
      <c r="E34" s="76" t="s">
        <v>27</v>
      </c>
      <c r="F34" s="80">
        <v>88.0</v>
      </c>
      <c r="G34" s="80" t="s">
        <v>48</v>
      </c>
      <c r="H34" s="81"/>
      <c r="I34" s="81"/>
      <c r="J34" s="81"/>
      <c r="K34" s="82"/>
      <c r="L34" s="81"/>
      <c r="M34" s="81"/>
      <c r="N34" s="81"/>
      <c r="O34" s="76"/>
    </row>
    <row r="35">
      <c r="A35" s="77"/>
      <c r="B35" s="78">
        <v>43754.0</v>
      </c>
      <c r="C35" s="78" t="str">
        <f t="shared" si="3"/>
        <v>Alonso</v>
      </c>
      <c r="D35" s="79"/>
      <c r="E35" s="76" t="s">
        <v>27</v>
      </c>
      <c r="F35" s="80">
        <v>91.0</v>
      </c>
      <c r="G35" s="80" t="s">
        <v>47</v>
      </c>
      <c r="H35" s="81"/>
      <c r="I35" s="81"/>
      <c r="J35" s="81"/>
      <c r="K35" s="82"/>
      <c r="L35" s="81"/>
      <c r="M35" s="81"/>
      <c r="N35" s="81"/>
      <c r="O35" s="76"/>
    </row>
    <row r="36">
      <c r="A36" s="77"/>
      <c r="B36" s="78">
        <v>43754.0</v>
      </c>
      <c r="C36" s="78" t="str">
        <f t="shared" si="3"/>
        <v>Alonso</v>
      </c>
      <c r="D36" s="79"/>
      <c r="E36" s="76" t="s">
        <v>27</v>
      </c>
      <c r="F36" s="80">
        <v>90.0</v>
      </c>
      <c r="G36" s="80" t="s">
        <v>47</v>
      </c>
      <c r="H36" s="81"/>
      <c r="I36" s="81"/>
      <c r="J36" s="81"/>
      <c r="K36" s="82"/>
      <c r="L36" s="81"/>
      <c r="M36" s="81"/>
      <c r="N36" s="81"/>
      <c r="O36" s="76"/>
    </row>
    <row r="37">
      <c r="A37" s="77"/>
      <c r="B37" s="78">
        <v>43754.0</v>
      </c>
      <c r="C37" s="78" t="str">
        <f t="shared" si="3"/>
        <v>Alonso</v>
      </c>
      <c r="D37" s="79"/>
      <c r="E37" s="76" t="s">
        <v>27</v>
      </c>
      <c r="F37" s="80">
        <v>50.0</v>
      </c>
      <c r="G37" s="80" t="s">
        <v>46</v>
      </c>
      <c r="H37" s="81"/>
      <c r="I37" s="81"/>
      <c r="J37" s="81"/>
      <c r="K37" s="82"/>
      <c r="L37" s="81"/>
      <c r="M37" s="81"/>
      <c r="N37" s="81"/>
      <c r="O37" s="76"/>
    </row>
    <row r="38">
      <c r="A38" s="77"/>
      <c r="B38" s="78">
        <v>43754.0</v>
      </c>
      <c r="C38" s="78" t="str">
        <f t="shared" si="3"/>
        <v>Alonso</v>
      </c>
      <c r="D38" s="79"/>
      <c r="E38" s="76" t="s">
        <v>27</v>
      </c>
      <c r="F38" s="80">
        <v>94.0</v>
      </c>
      <c r="G38" s="80" t="s">
        <v>47</v>
      </c>
      <c r="H38" s="81"/>
      <c r="I38" s="81"/>
      <c r="J38" s="81"/>
      <c r="K38" s="82"/>
      <c r="L38" s="81"/>
      <c r="M38" s="81"/>
      <c r="N38" s="81"/>
      <c r="O38" s="76"/>
    </row>
    <row r="39">
      <c r="A39" s="77"/>
      <c r="B39" s="78">
        <v>43754.0</v>
      </c>
      <c r="C39" s="78" t="str">
        <f t="shared" si="3"/>
        <v>Alonso</v>
      </c>
      <c r="D39" s="79"/>
      <c r="E39" s="76" t="s">
        <v>27</v>
      </c>
      <c r="F39" s="80">
        <v>92.0</v>
      </c>
      <c r="G39" s="80" t="s">
        <v>48</v>
      </c>
      <c r="H39" s="81"/>
      <c r="I39" s="81"/>
      <c r="J39" s="81"/>
      <c r="K39" s="82"/>
      <c r="L39" s="81"/>
      <c r="M39" s="81"/>
      <c r="N39" s="81"/>
      <c r="O39" s="76"/>
    </row>
    <row r="40">
      <c r="A40" s="77"/>
      <c r="B40" s="78">
        <v>43754.0</v>
      </c>
      <c r="C40" s="78" t="str">
        <f t="shared" si="3"/>
        <v>Alonso</v>
      </c>
      <c r="D40" s="79"/>
      <c r="E40" s="76" t="s">
        <v>27</v>
      </c>
      <c r="F40" s="80">
        <v>88.0</v>
      </c>
      <c r="G40" s="80" t="s">
        <v>48</v>
      </c>
      <c r="H40" s="81"/>
      <c r="I40" s="81"/>
      <c r="J40" s="81"/>
      <c r="K40" s="82"/>
      <c r="L40" s="81"/>
      <c r="M40" s="81"/>
      <c r="N40" s="81"/>
      <c r="O40" s="76"/>
    </row>
    <row r="41">
      <c r="A41" s="77"/>
      <c r="B41" s="78">
        <v>43754.0</v>
      </c>
      <c r="C41" s="78" t="str">
        <f t="shared" si="3"/>
        <v>Alonso</v>
      </c>
      <c r="D41" s="79"/>
      <c r="E41" s="76" t="s">
        <v>27</v>
      </c>
      <c r="F41" s="80">
        <v>91.0</v>
      </c>
      <c r="G41" s="80" t="s">
        <v>48</v>
      </c>
      <c r="H41" s="81"/>
      <c r="I41" s="81"/>
      <c r="J41" s="81"/>
      <c r="K41" s="82"/>
      <c r="L41" s="81"/>
      <c r="M41" s="81"/>
      <c r="N41" s="81"/>
      <c r="O41" s="76"/>
    </row>
    <row r="42">
      <c r="A42" s="77"/>
      <c r="B42" s="78">
        <v>43754.0</v>
      </c>
      <c r="C42" s="78" t="str">
        <f t="shared" si="3"/>
        <v>Alonso</v>
      </c>
      <c r="D42" s="79"/>
      <c r="E42" s="76" t="s">
        <v>29</v>
      </c>
      <c r="F42" s="80">
        <v>90.0</v>
      </c>
      <c r="G42" s="80" t="s">
        <v>47</v>
      </c>
      <c r="H42" s="81"/>
      <c r="I42" s="81"/>
      <c r="J42" s="81"/>
      <c r="K42" s="82"/>
      <c r="L42" s="81"/>
      <c r="M42" s="81"/>
      <c r="N42" s="81"/>
      <c r="O42" s="76"/>
    </row>
    <row r="43">
      <c r="A43" s="77"/>
      <c r="B43" s="78">
        <v>43754.0</v>
      </c>
      <c r="C43" s="78" t="str">
        <f t="shared" si="3"/>
        <v>Alonso</v>
      </c>
      <c r="D43" s="79"/>
      <c r="E43" s="76" t="s">
        <v>29</v>
      </c>
      <c r="F43" s="80">
        <v>50.0</v>
      </c>
      <c r="G43" s="80" t="s">
        <v>46</v>
      </c>
      <c r="H43" s="81"/>
      <c r="I43" s="81"/>
      <c r="J43" s="81"/>
      <c r="K43" s="82"/>
      <c r="L43" s="81"/>
      <c r="M43" s="81"/>
      <c r="N43" s="81"/>
      <c r="O43" s="76"/>
    </row>
    <row r="44">
      <c r="A44" s="77"/>
      <c r="B44" s="78">
        <v>43754.0</v>
      </c>
      <c r="C44" s="78" t="str">
        <f t="shared" si="3"/>
        <v>Alonso</v>
      </c>
      <c r="D44" s="79"/>
      <c r="E44" s="76" t="s">
        <v>29</v>
      </c>
      <c r="F44" s="80">
        <v>97.0</v>
      </c>
      <c r="G44" s="80" t="s">
        <v>47</v>
      </c>
      <c r="H44" s="81"/>
      <c r="I44" s="81"/>
      <c r="J44" s="81"/>
      <c r="K44" s="82"/>
      <c r="L44" s="81"/>
      <c r="M44" s="81"/>
      <c r="N44" s="81"/>
      <c r="O44" s="76"/>
    </row>
    <row r="45">
      <c r="A45" s="77"/>
      <c r="B45" s="78">
        <v>43754.0</v>
      </c>
      <c r="C45" s="78" t="str">
        <f t="shared" si="3"/>
        <v>Alonso</v>
      </c>
      <c r="D45" s="79"/>
      <c r="E45" s="76" t="s">
        <v>29</v>
      </c>
      <c r="F45" s="80">
        <v>52.0</v>
      </c>
      <c r="G45" s="80" t="s">
        <v>47</v>
      </c>
      <c r="H45" s="81"/>
      <c r="I45" s="81"/>
      <c r="J45" s="81"/>
      <c r="K45" s="82"/>
      <c r="L45" s="81"/>
      <c r="M45" s="81"/>
      <c r="N45" s="81"/>
      <c r="O45" s="76"/>
    </row>
    <row r="46">
      <c r="A46" s="77"/>
      <c r="B46" s="78">
        <v>43754.0</v>
      </c>
      <c r="C46" s="78" t="str">
        <f t="shared" si="3"/>
        <v>Alonso</v>
      </c>
      <c r="D46" s="79"/>
      <c r="E46" s="76" t="s">
        <v>29</v>
      </c>
      <c r="F46" s="80">
        <v>53.0</v>
      </c>
      <c r="G46" s="80" t="s">
        <v>46</v>
      </c>
      <c r="H46" s="81"/>
      <c r="I46" s="81"/>
      <c r="J46" s="81"/>
      <c r="K46" s="82"/>
      <c r="L46" s="81"/>
      <c r="M46" s="81"/>
      <c r="N46" s="81"/>
      <c r="O46" s="76"/>
    </row>
    <row r="47">
      <c r="A47" s="77"/>
      <c r="B47" s="78">
        <v>43754.0</v>
      </c>
      <c r="C47" s="78" t="str">
        <f t="shared" si="3"/>
        <v>Alonso</v>
      </c>
      <c r="D47" s="79"/>
      <c r="E47" s="76" t="s">
        <v>29</v>
      </c>
      <c r="F47" s="80">
        <v>51.0</v>
      </c>
      <c r="G47" s="80" t="s">
        <v>46</v>
      </c>
      <c r="H47" s="81"/>
      <c r="I47" s="81"/>
      <c r="J47" s="81"/>
      <c r="K47" s="82"/>
      <c r="L47" s="81"/>
      <c r="M47" s="81"/>
      <c r="N47" s="81"/>
      <c r="O47" s="76"/>
    </row>
    <row r="48">
      <c r="A48" s="77"/>
      <c r="B48" s="78">
        <v>43754.0</v>
      </c>
      <c r="C48" s="78" t="str">
        <f t="shared" si="3"/>
        <v>Alonso</v>
      </c>
      <c r="D48" s="79"/>
      <c r="E48" s="76" t="s">
        <v>29</v>
      </c>
      <c r="F48" s="80">
        <v>94.0</v>
      </c>
      <c r="G48" s="80" t="s">
        <v>47</v>
      </c>
      <c r="H48" s="81"/>
      <c r="I48" s="81"/>
      <c r="J48" s="81"/>
      <c r="K48" s="82"/>
      <c r="L48" s="81"/>
      <c r="M48" s="81"/>
      <c r="N48" s="81"/>
      <c r="O48" s="76"/>
    </row>
    <row r="49">
      <c r="A49" s="77"/>
      <c r="B49" s="78">
        <v>43754.0</v>
      </c>
      <c r="C49" s="78" t="str">
        <f t="shared" si="3"/>
        <v>Alonso</v>
      </c>
      <c r="D49" s="79"/>
      <c r="E49" s="76" t="s">
        <v>29</v>
      </c>
      <c r="F49" s="80">
        <v>86.0</v>
      </c>
      <c r="G49" s="80" t="s">
        <v>47</v>
      </c>
      <c r="H49" s="81"/>
      <c r="I49" s="81"/>
      <c r="J49" s="81"/>
      <c r="K49" s="82"/>
      <c r="L49" s="81"/>
      <c r="M49" s="81"/>
      <c r="N49" s="81"/>
      <c r="O49" s="76"/>
    </row>
    <row r="50">
      <c r="A50" s="77"/>
      <c r="B50" s="78">
        <v>43754.0</v>
      </c>
      <c r="C50" s="78" t="str">
        <f t="shared" si="3"/>
        <v>Alonso</v>
      </c>
      <c r="D50" s="79"/>
      <c r="E50" s="76" t="s">
        <v>29</v>
      </c>
      <c r="F50" s="80">
        <v>94.0</v>
      </c>
      <c r="G50" s="80" t="s">
        <v>47</v>
      </c>
      <c r="H50" s="81"/>
      <c r="I50" s="81"/>
      <c r="J50" s="81"/>
      <c r="K50" s="82"/>
      <c r="L50" s="81"/>
      <c r="M50" s="81"/>
      <c r="N50" s="81"/>
      <c r="O50" s="76"/>
    </row>
    <row r="51">
      <c r="A51" s="77"/>
      <c r="B51" s="78">
        <v>43754.0</v>
      </c>
      <c r="C51" s="78" t="str">
        <f t="shared" si="3"/>
        <v>Alonso</v>
      </c>
      <c r="D51" s="79"/>
      <c r="E51" s="76" t="s">
        <v>29</v>
      </c>
      <c r="F51" s="80">
        <v>55.0</v>
      </c>
      <c r="G51" s="80" t="s">
        <v>46</v>
      </c>
      <c r="H51" s="81"/>
      <c r="I51" s="81"/>
      <c r="J51" s="81"/>
      <c r="K51" s="82"/>
      <c r="L51" s="81"/>
      <c r="M51" s="81"/>
      <c r="N51" s="81"/>
      <c r="O51" s="76"/>
    </row>
    <row r="52">
      <c r="A52" s="77"/>
      <c r="B52" s="78">
        <v>43754.0</v>
      </c>
      <c r="C52" s="78" t="str">
        <f t="shared" si="3"/>
        <v>Alonso</v>
      </c>
      <c r="D52" s="79"/>
      <c r="E52" s="76" t="s">
        <v>29</v>
      </c>
      <c r="F52" s="80">
        <v>50.0</v>
      </c>
      <c r="G52" s="80" t="s">
        <v>46</v>
      </c>
      <c r="H52" s="81"/>
      <c r="I52" s="81"/>
      <c r="J52" s="81"/>
      <c r="K52" s="82"/>
      <c r="L52" s="81"/>
      <c r="M52" s="81"/>
      <c r="N52" s="81"/>
      <c r="O52" s="76"/>
    </row>
    <row r="53">
      <c r="A53" s="77"/>
      <c r="B53" s="78">
        <v>43754.0</v>
      </c>
      <c r="C53" s="78" t="str">
        <f t="shared" si="3"/>
        <v>Alonso</v>
      </c>
      <c r="D53" s="79"/>
      <c r="E53" s="76" t="s">
        <v>29</v>
      </c>
      <c r="F53" s="80">
        <v>89.0</v>
      </c>
      <c r="G53" s="80" t="s">
        <v>47</v>
      </c>
      <c r="H53" s="81"/>
      <c r="I53" s="81"/>
      <c r="J53" s="81"/>
      <c r="K53" s="82"/>
      <c r="L53" s="81"/>
      <c r="M53" s="81"/>
      <c r="N53" s="81"/>
      <c r="O53" s="76"/>
    </row>
    <row r="54">
      <c r="A54" s="77"/>
      <c r="B54" s="78">
        <v>43754.0</v>
      </c>
      <c r="C54" s="78" t="str">
        <f t="shared" si="3"/>
        <v>Alonso</v>
      </c>
      <c r="D54" s="79"/>
      <c r="E54" s="76" t="s">
        <v>29</v>
      </c>
      <c r="F54" s="80">
        <v>89.0</v>
      </c>
      <c r="G54" s="80" t="s">
        <v>48</v>
      </c>
      <c r="H54" s="81"/>
      <c r="I54" s="81"/>
      <c r="J54" s="81"/>
      <c r="K54" s="82"/>
      <c r="L54" s="81"/>
      <c r="M54" s="81"/>
      <c r="N54" s="81"/>
      <c r="O54" s="76"/>
    </row>
    <row r="55">
      <c r="A55" s="77"/>
      <c r="B55" s="78">
        <v>43754.0</v>
      </c>
      <c r="C55" s="78" t="str">
        <f t="shared" si="3"/>
        <v>Alonso</v>
      </c>
      <c r="D55" s="79"/>
      <c r="E55" s="76" t="s">
        <v>29</v>
      </c>
      <c r="F55" s="80">
        <v>92.0</v>
      </c>
      <c r="G55" s="80" t="s">
        <v>47</v>
      </c>
      <c r="H55" s="81"/>
      <c r="I55" s="81"/>
      <c r="J55" s="81"/>
      <c r="K55" s="82"/>
      <c r="L55" s="81"/>
      <c r="M55" s="81"/>
      <c r="N55" s="81"/>
      <c r="O55" s="76"/>
    </row>
    <row r="56">
      <c r="A56" s="77"/>
      <c r="B56" s="78">
        <v>43754.0</v>
      </c>
      <c r="C56" s="78" t="str">
        <f t="shared" si="3"/>
        <v>Alonso</v>
      </c>
      <c r="D56" s="79"/>
      <c r="E56" s="76" t="s">
        <v>29</v>
      </c>
      <c r="F56" s="80">
        <v>71.0</v>
      </c>
      <c r="G56" s="80" t="s">
        <v>46</v>
      </c>
      <c r="H56" s="81"/>
      <c r="I56" s="81"/>
      <c r="J56" s="81"/>
      <c r="K56" s="82"/>
      <c r="L56" s="81"/>
      <c r="M56" s="81"/>
      <c r="N56" s="81"/>
      <c r="O56" s="76"/>
    </row>
    <row r="57">
      <c r="A57" s="77"/>
      <c r="B57" s="78">
        <v>43754.0</v>
      </c>
      <c r="C57" s="78" t="str">
        <f t="shared" si="3"/>
        <v>Alonso</v>
      </c>
      <c r="D57" s="81" t="s">
        <v>51</v>
      </c>
      <c r="E57" s="83" t="s">
        <v>27</v>
      </c>
      <c r="F57" s="80">
        <v>53.0</v>
      </c>
      <c r="G57" s="80" t="s">
        <v>46</v>
      </c>
      <c r="H57" s="81"/>
      <c r="I57" s="81"/>
      <c r="J57" s="81"/>
      <c r="K57" s="82"/>
      <c r="L57" s="81"/>
      <c r="M57" s="81"/>
      <c r="N57" s="81"/>
      <c r="O57" s="76"/>
    </row>
    <row r="58">
      <c r="A58" s="77"/>
      <c r="B58" s="78">
        <v>43754.0</v>
      </c>
      <c r="C58" s="78" t="str">
        <f t="shared" si="3"/>
        <v>Alonso</v>
      </c>
      <c r="D58" s="81" t="s">
        <v>51</v>
      </c>
      <c r="E58" s="83" t="s">
        <v>29</v>
      </c>
      <c r="F58" s="80">
        <v>81.0</v>
      </c>
      <c r="G58" s="80" t="s">
        <v>48</v>
      </c>
      <c r="H58" s="81"/>
      <c r="I58" s="81"/>
      <c r="J58" s="81"/>
      <c r="K58" s="82"/>
      <c r="L58" s="81"/>
      <c r="M58" s="81"/>
      <c r="N58" s="81"/>
      <c r="O58" s="76"/>
    </row>
    <row r="59">
      <c r="A59" s="77"/>
      <c r="B59" s="78">
        <v>43754.0</v>
      </c>
      <c r="C59" s="78" t="str">
        <f t="shared" si="3"/>
        <v>Alonso</v>
      </c>
      <c r="D59" s="81" t="s">
        <v>51</v>
      </c>
      <c r="E59" s="83" t="s">
        <v>29</v>
      </c>
      <c r="F59" s="80">
        <v>75.0</v>
      </c>
      <c r="G59" s="80" t="s">
        <v>50</v>
      </c>
      <c r="H59" s="81"/>
      <c r="I59" s="81"/>
      <c r="J59" s="81"/>
      <c r="K59" s="82"/>
      <c r="L59" s="81"/>
      <c r="M59" s="81"/>
      <c r="N59" s="81"/>
      <c r="O59" s="76"/>
    </row>
    <row r="60">
      <c r="A60" s="77"/>
      <c r="B60" s="78">
        <v>43754.0</v>
      </c>
      <c r="C60" s="78" t="str">
        <f t="shared" si="3"/>
        <v>Alonso</v>
      </c>
      <c r="D60" s="81" t="s">
        <v>51</v>
      </c>
      <c r="E60" s="83" t="s">
        <v>29</v>
      </c>
      <c r="F60" s="80">
        <v>78.0</v>
      </c>
      <c r="G60" s="80" t="s">
        <v>47</v>
      </c>
      <c r="H60" s="81"/>
      <c r="I60" s="81"/>
      <c r="J60" s="81"/>
      <c r="K60" s="82"/>
      <c r="L60" s="81"/>
      <c r="M60" s="81"/>
      <c r="N60" s="81"/>
      <c r="O60" s="76"/>
    </row>
    <row r="61">
      <c r="A61" s="77"/>
      <c r="B61" s="78">
        <v>43754.0</v>
      </c>
      <c r="C61" s="78" t="str">
        <f t="shared" si="3"/>
        <v>Alonso</v>
      </c>
      <c r="D61" s="81" t="s">
        <v>51</v>
      </c>
      <c r="E61" s="83" t="s">
        <v>27</v>
      </c>
      <c r="F61" s="80">
        <v>82.0</v>
      </c>
      <c r="G61" s="80" t="s">
        <v>47</v>
      </c>
      <c r="H61" s="81"/>
      <c r="I61" s="81"/>
      <c r="J61" s="81"/>
      <c r="K61" s="82"/>
      <c r="L61" s="81"/>
      <c r="M61" s="81"/>
      <c r="N61" s="81"/>
      <c r="O61" s="76"/>
    </row>
    <row r="62">
      <c r="A62" s="77"/>
      <c r="B62" s="78">
        <v>43754.0</v>
      </c>
      <c r="C62" s="78" t="str">
        <f t="shared" si="3"/>
        <v>Alonso</v>
      </c>
      <c r="D62" s="81" t="s">
        <v>51</v>
      </c>
      <c r="E62" s="83" t="s">
        <v>29</v>
      </c>
      <c r="F62" s="80">
        <v>90.0</v>
      </c>
      <c r="G62" s="80" t="s">
        <v>47</v>
      </c>
      <c r="H62" s="81"/>
      <c r="I62" s="81"/>
      <c r="J62" s="81"/>
      <c r="K62" s="82"/>
      <c r="L62" s="81"/>
      <c r="M62" s="81"/>
      <c r="N62" s="81"/>
      <c r="O62" s="76"/>
    </row>
    <row r="63">
      <c r="A63" s="77"/>
      <c r="B63" s="78">
        <v>43754.0</v>
      </c>
      <c r="C63" s="78" t="str">
        <f t="shared" si="3"/>
        <v>Alonso</v>
      </c>
      <c r="D63" s="81" t="s">
        <v>51</v>
      </c>
      <c r="E63" s="83" t="s">
        <v>29</v>
      </c>
      <c r="F63" s="80">
        <v>51.0</v>
      </c>
      <c r="G63" s="80" t="s">
        <v>46</v>
      </c>
      <c r="H63" s="81"/>
      <c r="I63" s="81"/>
      <c r="J63" s="81"/>
      <c r="K63" s="82"/>
      <c r="L63" s="81"/>
      <c r="M63" s="81"/>
      <c r="N63" s="81"/>
      <c r="O63" s="76"/>
    </row>
    <row r="64">
      <c r="A64" s="77"/>
      <c r="B64" s="78">
        <v>43754.0</v>
      </c>
      <c r="C64" s="78" t="str">
        <f t="shared" si="3"/>
        <v>Alonso</v>
      </c>
      <c r="D64" s="81" t="s">
        <v>51</v>
      </c>
      <c r="E64" s="83" t="s">
        <v>27</v>
      </c>
      <c r="F64" s="80">
        <v>86.0</v>
      </c>
      <c r="G64" s="80" t="s">
        <v>48</v>
      </c>
      <c r="H64" s="81"/>
      <c r="I64" s="81"/>
      <c r="J64" s="81"/>
      <c r="K64" s="82"/>
      <c r="L64" s="81"/>
      <c r="M64" s="81"/>
      <c r="N64" s="81"/>
      <c r="O64" s="76"/>
    </row>
    <row r="65">
      <c r="A65" s="77"/>
      <c r="B65" s="78">
        <v>43754.0</v>
      </c>
      <c r="C65" s="78" t="str">
        <f t="shared" si="3"/>
        <v>Alonso</v>
      </c>
      <c r="D65" s="81" t="s">
        <v>51</v>
      </c>
      <c r="E65" s="83" t="s">
        <v>29</v>
      </c>
      <c r="F65" s="80">
        <v>81.0</v>
      </c>
      <c r="G65" s="80" t="s">
        <v>50</v>
      </c>
      <c r="H65" s="81"/>
      <c r="I65" s="81"/>
      <c r="J65" s="81"/>
      <c r="K65" s="82"/>
      <c r="L65" s="81"/>
      <c r="M65" s="81"/>
      <c r="N65" s="81"/>
      <c r="O65" s="76"/>
    </row>
    <row r="66">
      <c r="A66" s="77"/>
      <c r="B66" s="78">
        <v>43754.0</v>
      </c>
      <c r="C66" s="78" t="str">
        <f t="shared" si="3"/>
        <v>Alonso</v>
      </c>
      <c r="D66" s="81" t="s">
        <v>51</v>
      </c>
      <c r="E66" s="83" t="s">
        <v>27</v>
      </c>
      <c r="F66" s="80">
        <v>92.0</v>
      </c>
      <c r="G66" s="80" t="s">
        <v>47</v>
      </c>
      <c r="H66" s="81"/>
      <c r="I66" s="81"/>
      <c r="J66" s="81"/>
      <c r="K66" s="82"/>
      <c r="L66" s="81"/>
      <c r="M66" s="81"/>
      <c r="N66" s="81"/>
      <c r="O66" s="76"/>
    </row>
    <row r="67">
      <c r="A67" s="77"/>
      <c r="B67" s="78">
        <v>43754.0</v>
      </c>
      <c r="C67" s="78" t="str">
        <f t="shared" si="3"/>
        <v>Alonso</v>
      </c>
      <c r="D67" s="81" t="s">
        <v>51</v>
      </c>
      <c r="E67" s="83" t="s">
        <v>27</v>
      </c>
      <c r="F67" s="80">
        <v>89.0</v>
      </c>
      <c r="G67" s="80" t="s">
        <v>48</v>
      </c>
      <c r="H67" s="81"/>
      <c r="I67" s="81"/>
      <c r="J67" s="81"/>
      <c r="K67" s="82"/>
      <c r="L67" s="81"/>
      <c r="M67" s="81"/>
      <c r="N67" s="81"/>
      <c r="O67" s="76"/>
    </row>
    <row r="68">
      <c r="A68" s="77"/>
      <c r="B68" s="78">
        <v>43754.0</v>
      </c>
      <c r="C68" s="78" t="str">
        <f t="shared" si="3"/>
        <v>Alonso</v>
      </c>
      <c r="D68" s="81" t="s">
        <v>51</v>
      </c>
      <c r="E68" s="83" t="s">
        <v>27</v>
      </c>
      <c r="F68" s="80">
        <v>64.0</v>
      </c>
      <c r="G68" s="80" t="s">
        <v>46</v>
      </c>
      <c r="H68" s="81"/>
      <c r="I68" s="81"/>
      <c r="J68" s="81"/>
      <c r="K68" s="82"/>
      <c r="L68" s="81"/>
      <c r="M68" s="81"/>
      <c r="N68" s="81"/>
      <c r="O68" s="76"/>
    </row>
    <row r="69">
      <c r="A69" s="77"/>
      <c r="B69" s="78">
        <v>43754.0</v>
      </c>
      <c r="C69" s="78" t="str">
        <f t="shared" si="3"/>
        <v>Alonso</v>
      </c>
      <c r="D69" s="81" t="s">
        <v>51</v>
      </c>
      <c r="E69" s="83" t="s">
        <v>29</v>
      </c>
      <c r="F69" s="80">
        <v>84.0</v>
      </c>
      <c r="G69" s="80" t="s">
        <v>46</v>
      </c>
      <c r="H69" s="81"/>
      <c r="I69" s="81"/>
      <c r="J69" s="81"/>
      <c r="K69" s="82"/>
      <c r="L69" s="81"/>
      <c r="M69" s="81"/>
      <c r="N69" s="81"/>
      <c r="O69" s="76"/>
    </row>
    <row r="70">
      <c r="A70" s="77"/>
      <c r="B70" s="78">
        <v>43754.0</v>
      </c>
      <c r="C70" s="78" t="str">
        <f t="shared" si="3"/>
        <v>Alonso</v>
      </c>
      <c r="D70" s="81" t="s">
        <v>51</v>
      </c>
      <c r="E70" s="83" t="s">
        <v>27</v>
      </c>
      <c r="F70" s="80">
        <v>91.0</v>
      </c>
      <c r="G70" s="80" t="s">
        <v>111</v>
      </c>
      <c r="H70" s="81"/>
      <c r="I70" s="81"/>
      <c r="J70" s="81"/>
      <c r="K70" s="82"/>
      <c r="L70" s="81"/>
      <c r="M70" s="81"/>
      <c r="N70" s="81"/>
      <c r="O70" s="76"/>
    </row>
    <row r="71">
      <c r="B71" s="78">
        <v>43754.0</v>
      </c>
      <c r="C71" s="78" t="str">
        <f t="shared" si="3"/>
        <v>Alonso</v>
      </c>
      <c r="D71" s="81" t="s">
        <v>51</v>
      </c>
      <c r="E71" s="83" t="s">
        <v>29</v>
      </c>
      <c r="F71" s="80">
        <v>83.0</v>
      </c>
      <c r="G71" s="80" t="s">
        <v>48</v>
      </c>
      <c r="H71" s="81"/>
      <c r="I71" s="81"/>
      <c r="J71" s="81"/>
      <c r="K71" s="82"/>
      <c r="L71" s="81"/>
      <c r="M71" s="81"/>
      <c r="N71" s="81"/>
      <c r="O71" s="76"/>
    </row>
    <row r="72">
      <c r="N72" s="81"/>
      <c r="O72" s="76"/>
    </row>
    <row r="73">
      <c r="N73" s="81"/>
      <c r="O73" s="76"/>
    </row>
    <row r="74">
      <c r="N74" s="81"/>
      <c r="O74" s="76"/>
    </row>
  </sheetData>
  <mergeCells count="3">
    <mergeCell ref="B2:C2"/>
    <mergeCell ref="H7:M10"/>
    <mergeCell ref="H15:M18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