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kfc0011_tigermail_auburn_edu/Documents/Bat ID Meta-analysis/Class_Paper/"/>
    </mc:Choice>
  </mc:AlternateContent>
  <xr:revisionPtr revIDLastSave="607" documentId="8_{728A03FE-59CB-4131-8B42-DFEF7D8DAC05}" xr6:coauthVersionLast="47" xr6:coauthVersionMax="47" xr10:uidLastSave="{D0E86262-F413-437C-90A1-3FEDD5010610}"/>
  <bookViews>
    <workbookView xWindow="-60" yWindow="410" windowWidth="19260" windowHeight="9670" tabRatio="909" activeTab="1" xr2:uid="{EE5BE3D4-7671-4D04-9644-97B1B8D211CB}"/>
  </bookViews>
  <sheets>
    <sheet name="Study_wide_data" sheetId="5" r:id="rId1"/>
    <sheet name="Included_studies" sheetId="6" r:id="rId2"/>
    <sheet name="SufficientN_moderators" sheetId="38" r:id="rId3"/>
    <sheet name="Allsig_moderators" sheetId="34" r:id="rId4"/>
    <sheet name="Metadata" sheetId="2" r:id="rId5"/>
    <sheet name="Transformed Data" sheetId="7" state="hidden" r:id="rId6"/>
    <sheet name="Transformed Data (2)" sheetId="14" state="hidden" r:id="rId7"/>
    <sheet name="Transformed Data (3)" sheetId="28" state="hidden" r:id="rId8"/>
    <sheet name="Num_studies_decade_ftype" sheetId="39" r:id="rId9"/>
  </sheets>
  <definedNames>
    <definedName name="_xlnm._FilterDatabase" localSheetId="3" hidden="1">Allsig_moderators!$A$1:$F$30</definedName>
    <definedName name="_xlnm._FilterDatabase" localSheetId="1" hidden="1">Included_studies!$A$1:$A$47</definedName>
    <definedName name="_xlnm._FilterDatabase" localSheetId="0" hidden="1">Study_wide_data!$A$1:$AF$48</definedName>
    <definedName name="_xlnm._FilterDatabase" localSheetId="2" hidden="1">SufficientN_moderators!$A$1:$F$13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8" l="1"/>
  <c r="F10" i="38"/>
  <c r="F9" i="38"/>
  <c r="F8" i="38"/>
  <c r="F7" i="38"/>
  <c r="F6" i="38"/>
  <c r="F5" i="38"/>
  <c r="F4" i="38"/>
  <c r="F3" i="38"/>
  <c r="F22" i="34"/>
  <c r="F23" i="34"/>
  <c r="F19" i="34"/>
  <c r="F20" i="34"/>
  <c r="F21" i="34"/>
  <c r="F18" i="34"/>
  <c r="F17" i="34"/>
  <c r="F15" i="34"/>
  <c r="F14" i="34"/>
  <c r="F13" i="34"/>
  <c r="F12" i="34"/>
  <c r="F10" i="34"/>
  <c r="F9" i="34"/>
  <c r="F8" i="34"/>
  <c r="F6" i="34"/>
  <c r="F5" i="34"/>
  <c r="F4" i="34"/>
  <c r="O59" i="5"/>
  <c r="X59" i="5" s="1"/>
  <c r="X58" i="5"/>
  <c r="W58" i="5"/>
  <c r="X57" i="5"/>
  <c r="W57" i="5"/>
  <c r="X56" i="5"/>
  <c r="W56" i="5"/>
  <c r="X55" i="5"/>
  <c r="W55" i="5"/>
  <c r="X54" i="5"/>
  <c r="W54" i="5"/>
  <c r="P48" i="6"/>
  <c r="X48" i="6" s="1"/>
  <c r="Y47" i="6"/>
  <c r="X47" i="6"/>
  <c r="Y46" i="6"/>
  <c r="X46" i="6"/>
  <c r="Y45" i="6"/>
  <c r="X45" i="6"/>
  <c r="Y44" i="6"/>
  <c r="X44" i="6"/>
  <c r="Y43" i="6"/>
  <c r="X43" i="6"/>
  <c r="X7" i="6"/>
  <c r="Y7" i="6"/>
  <c r="X8" i="6"/>
  <c r="Y8" i="6"/>
  <c r="X9" i="6"/>
  <c r="Y9" i="6"/>
  <c r="X10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X18" i="6"/>
  <c r="Y18" i="6"/>
  <c r="X19" i="6"/>
  <c r="Y19" i="6"/>
  <c r="X20" i="6"/>
  <c r="Y20" i="6"/>
  <c r="X21" i="6"/>
  <c r="Y21" i="6"/>
  <c r="X22" i="6"/>
  <c r="Y22" i="6"/>
  <c r="X23" i="6"/>
  <c r="Y23" i="6"/>
  <c r="X24" i="6"/>
  <c r="Y24" i="6"/>
  <c r="X25" i="6"/>
  <c r="Y25" i="6"/>
  <c r="X26" i="6"/>
  <c r="Y26" i="6"/>
  <c r="X27" i="6"/>
  <c r="Y27" i="6"/>
  <c r="X28" i="6"/>
  <c r="Y28" i="6"/>
  <c r="X29" i="6"/>
  <c r="Y29" i="6"/>
  <c r="X30" i="6"/>
  <c r="Y30" i="6"/>
  <c r="X31" i="6"/>
  <c r="Y31" i="6"/>
  <c r="X32" i="6"/>
  <c r="Y32" i="6"/>
  <c r="X33" i="6"/>
  <c r="Y33" i="6"/>
  <c r="X34" i="6"/>
  <c r="Y34" i="6"/>
  <c r="X35" i="6"/>
  <c r="Y35" i="6"/>
  <c r="X36" i="6"/>
  <c r="Y36" i="6"/>
  <c r="X37" i="6"/>
  <c r="Y37" i="6"/>
  <c r="X38" i="6"/>
  <c r="Y38" i="6"/>
  <c r="X39" i="6"/>
  <c r="Y39" i="6"/>
  <c r="X40" i="6"/>
  <c r="Y40" i="6"/>
  <c r="X41" i="6"/>
  <c r="Y41" i="6"/>
  <c r="X42" i="6"/>
  <c r="Y42" i="6"/>
  <c r="Y6" i="6"/>
  <c r="X6" i="6"/>
  <c r="Y5" i="6"/>
  <c r="X5" i="6"/>
  <c r="Y4" i="6"/>
  <c r="X4" i="6"/>
  <c r="Y3" i="6"/>
  <c r="X3" i="6"/>
  <c r="Y2" i="6"/>
  <c r="X2" i="6"/>
  <c r="AA8" i="5"/>
  <c r="AA15" i="5"/>
  <c r="AA16" i="5"/>
  <c r="AA17" i="5"/>
  <c r="AA9" i="5"/>
  <c r="AA10" i="5"/>
  <c r="AA11" i="5"/>
  <c r="AA12" i="5"/>
  <c r="AA2" i="5"/>
  <c r="AA3" i="5"/>
  <c r="AA4" i="5"/>
  <c r="AA5" i="5"/>
  <c r="AA6" i="5"/>
  <c r="AA7" i="5"/>
  <c r="AA14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F26" i="34" l="1"/>
  <c r="F28" i="34"/>
  <c r="F13" i="38"/>
  <c r="F27" i="34"/>
  <c r="F29" i="34"/>
  <c r="F12" i="38"/>
  <c r="F30" i="34"/>
  <c r="F25" i="34"/>
  <c r="W59" i="5"/>
  <c r="Y4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95B7D-B744-47C3-A10A-0A75FBF382B6}" keepAlive="1" name="Query - Table5" description="Connection to the 'Table5' query in the workbook." type="5" refreshedVersion="0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<sst xmlns="http://schemas.openxmlformats.org/spreadsheetml/2006/main" count="2153" uniqueCount="252">
  <si>
    <t>Study_Number</t>
  </si>
  <si>
    <t>First_Authors</t>
  </si>
  <si>
    <t>Year</t>
  </si>
  <si>
    <t>Continent</t>
  </si>
  <si>
    <t>Country</t>
  </si>
  <si>
    <t>Region</t>
  </si>
  <si>
    <t>Start_year</t>
  </si>
  <si>
    <t>Start_month</t>
  </si>
  <si>
    <t>End_year</t>
  </si>
  <si>
    <t>End_month</t>
  </si>
  <si>
    <t>#_of_years</t>
  </si>
  <si>
    <t>Call_source</t>
  </si>
  <si>
    <t>File_type</t>
  </si>
  <si>
    <t>Sample_size_files</t>
  </si>
  <si>
    <t>Sample_size_calls</t>
  </si>
  <si>
    <t>Autoid_method</t>
  </si>
  <si>
    <t>Program_used</t>
  </si>
  <si>
    <t>Model</t>
  </si>
  <si>
    <t>Comparator</t>
  </si>
  <si>
    <t>PPV</t>
  </si>
  <si>
    <t>PPV_SE</t>
  </si>
  <si>
    <t>NPV</t>
  </si>
  <si>
    <t>NPV_SE</t>
  </si>
  <si>
    <t>Agranat</t>
  </si>
  <si>
    <t>North America</t>
  </si>
  <si>
    <t>Mixed</t>
  </si>
  <si>
    <t>Zero crossing</t>
  </si>
  <si>
    <t>HMM</t>
  </si>
  <si>
    <t>Europe</t>
  </si>
  <si>
    <t>United Kingdom</t>
  </si>
  <si>
    <t>Britain</t>
  </si>
  <si>
    <t>April</t>
  </si>
  <si>
    <t>October</t>
  </si>
  <si>
    <t>DFA</t>
  </si>
  <si>
    <t>Lucas</t>
  </si>
  <si>
    <t>GMM</t>
  </si>
  <si>
    <t>Goodwin</t>
  </si>
  <si>
    <t>United States</t>
  </si>
  <si>
    <t>Great Lakes</t>
  </si>
  <si>
    <t>June</t>
  </si>
  <si>
    <t>August</t>
  </si>
  <si>
    <t>Biscardi</t>
  </si>
  <si>
    <t>South America</t>
  </si>
  <si>
    <t>MLR</t>
  </si>
  <si>
    <t>Manual Call ID</t>
  </si>
  <si>
    <t>Selected blind run</t>
  </si>
  <si>
    <t>Also available, chi square, degrees of freedom, p test, wilks lambda</t>
  </si>
  <si>
    <t>Fukui</t>
  </si>
  <si>
    <t>Asia</t>
  </si>
  <si>
    <t>Japan</t>
  </si>
  <si>
    <t>Physical ID</t>
  </si>
  <si>
    <t>Also available, MANOVA, F, p test, wilks lambda</t>
  </si>
  <si>
    <t>Obrist</t>
  </si>
  <si>
    <t>Switzerland</t>
  </si>
  <si>
    <t>Skowronski</t>
  </si>
  <si>
    <t>Canada</t>
  </si>
  <si>
    <t>Florida</t>
  </si>
  <si>
    <t>Preatoni</t>
  </si>
  <si>
    <t>Italy</t>
  </si>
  <si>
    <t>Wilks, MANOVA, others</t>
  </si>
  <si>
    <t>Wilks lambda, MANOVA, others available</t>
  </si>
  <si>
    <t>CA</t>
  </si>
  <si>
    <t>CART</t>
  </si>
  <si>
    <t>ANN</t>
  </si>
  <si>
    <t>Corcoran</t>
  </si>
  <si>
    <t>Eastern</t>
  </si>
  <si>
    <t>Full spectrum</t>
  </si>
  <si>
    <t>One-level full classification selected. Several other options available ie hierarchical classification</t>
  </si>
  <si>
    <t>Redgwell</t>
  </si>
  <si>
    <t>Parsons 2000</t>
  </si>
  <si>
    <t>Parsons 2001</t>
  </si>
  <si>
    <t>Parsons 2002</t>
  </si>
  <si>
    <t>SVM</t>
  </si>
  <si>
    <t>Armitage</t>
  </si>
  <si>
    <t>RF</t>
  </si>
  <si>
    <t>PCA-ANN</t>
  </si>
  <si>
    <t>Southwest</t>
  </si>
  <si>
    <t>Walters</t>
  </si>
  <si>
    <t>eANN</t>
  </si>
  <si>
    <t>Rodriguez-San Pedro</t>
  </si>
  <si>
    <t>Chile</t>
  </si>
  <si>
    <t>Central</t>
  </si>
  <si>
    <t>January</t>
  </si>
  <si>
    <t>Brabant</t>
  </si>
  <si>
    <t>Western</t>
  </si>
  <si>
    <t>Kaleidoscope</t>
  </si>
  <si>
    <t>Dual</t>
  </si>
  <si>
    <t>Also available, species specific data, NoID data, false + and - data</t>
  </si>
  <si>
    <t>BatIdent</t>
  </si>
  <si>
    <t>SonoChiro</t>
  </si>
  <si>
    <t>BatExplorer</t>
  </si>
  <si>
    <t>Parsons</t>
  </si>
  <si>
    <t>Chose without shape data</t>
  </si>
  <si>
    <t>Jennings</t>
  </si>
  <si>
    <t>Lemen</t>
  </si>
  <si>
    <t>Nebraska</t>
  </si>
  <si>
    <t>Nocera</t>
  </si>
  <si>
    <t>New York</t>
  </si>
  <si>
    <t>Rydell</t>
  </si>
  <si>
    <t>Sweden</t>
  </si>
  <si>
    <t>Poissant</t>
  </si>
  <si>
    <t>Nova Scotia</t>
  </si>
  <si>
    <t>September</t>
  </si>
  <si>
    <t>Column name</t>
  </si>
  <si>
    <t>Description</t>
  </si>
  <si>
    <t>The last name of the first author on the list</t>
  </si>
  <si>
    <t>Year of publication</t>
  </si>
  <si>
    <t>Where the bat calls are from</t>
  </si>
  <si>
    <t>See continent</t>
  </si>
  <si>
    <t>See continent.</t>
  </si>
  <si>
    <t>Beginning of sampling period when detectors were out collecting calls</t>
  </si>
  <si>
    <t>End of the sampling period</t>
  </si>
  <si>
    <t>Length of sampling period in years</t>
  </si>
  <si>
    <t>How were the calls analyzed obtained?</t>
  </si>
  <si>
    <t>Of the calls when analyzed by the programs.</t>
  </si>
  <si>
    <t>Can also be call sequences</t>
  </si>
  <si>
    <t>What was used to determine the correct answer for the species of a call?</t>
  </si>
  <si>
    <t>Only use if calls were not selected for quality.</t>
  </si>
  <si>
    <t>Location or options</t>
  </si>
  <si>
    <t>First word in the file name</t>
  </si>
  <si>
    <t>Second word in the file name</t>
  </si>
  <si>
    <t>Can be a state or general area ie Southwest or Florida. This isn't important for small countries as bat species won't vary significantly (ie Japan).</t>
  </si>
  <si>
    <t>This is pretty unimportant, don't try to hard to find it</t>
  </si>
  <si>
    <t>&lt;-</t>
  </si>
  <si>
    <r>
      <rPr>
        <b/>
        <sz val="11"/>
        <color theme="1"/>
        <rFont val="Aptos Narrow"/>
        <family val="2"/>
        <scheme val="minor"/>
      </rPr>
      <t>Manual Call ID</t>
    </r>
    <r>
      <rPr>
        <sz val="11"/>
        <color theme="1"/>
        <rFont val="Aptos Narrow"/>
        <family val="2"/>
        <scheme val="minor"/>
      </rPr>
      <t xml:space="preserve"> (a person looking at the spectrogram and deciding the species), </t>
    </r>
    <r>
      <rPr>
        <b/>
        <sz val="11"/>
        <color theme="1"/>
        <rFont val="Aptos Narrow"/>
        <family val="2"/>
        <scheme val="minor"/>
      </rPr>
      <t>Physical ID</t>
    </r>
    <r>
      <rPr>
        <sz val="11"/>
        <color theme="1"/>
        <rFont val="Aptos Narrow"/>
        <family val="2"/>
        <scheme val="minor"/>
      </rPr>
      <t xml:space="preserve"> (someone holding the bat, IDing it, then recording its call), </t>
    </r>
    <r>
      <rPr>
        <b/>
        <sz val="11"/>
        <color theme="1"/>
        <rFont val="Aptos Narrow"/>
        <family val="2"/>
        <scheme val="minor"/>
      </rPr>
      <t>Dual</t>
    </r>
    <r>
      <rPr>
        <sz val="11"/>
        <color theme="1"/>
        <rFont val="Aptos Narrow"/>
        <family val="2"/>
        <scheme val="minor"/>
      </rPr>
      <t xml:space="preserve"> (first physically IDed and then confirmed by manual call ID),</t>
    </r>
    <r>
      <rPr>
        <b/>
        <sz val="11"/>
        <color theme="1"/>
        <rFont val="Aptos Narrow"/>
        <family val="2"/>
        <scheme val="minor"/>
      </rPr>
      <t xml:space="preserve"> Mixed </t>
    </r>
    <r>
      <rPr>
        <sz val="11"/>
        <color theme="1"/>
        <rFont val="Aptos Narrow"/>
        <family val="2"/>
        <scheme val="minor"/>
      </rPr>
      <t xml:space="preserve">(some physical ID and some manual call ID, one on each call), </t>
    </r>
    <r>
      <rPr>
        <b/>
        <sz val="11"/>
        <color theme="1"/>
        <rFont val="Aptos Narrow"/>
        <family val="2"/>
        <scheme val="minor"/>
      </rPr>
      <t>Assumed from call source</t>
    </r>
    <r>
      <rPr>
        <sz val="11"/>
        <color theme="1"/>
        <rFont val="Aptos Narrow"/>
        <family val="2"/>
        <scheme val="minor"/>
      </rPr>
      <t xml:space="preserve"> (the study authors got the calls from someone else and assumed the ID that person gave them was correct without confirming the way it was determined), </t>
    </r>
    <r>
      <rPr>
        <b/>
        <sz val="11"/>
        <color theme="1"/>
        <rFont val="Aptos Narrow"/>
        <family val="2"/>
        <scheme val="minor"/>
      </rPr>
      <t xml:space="preserve">Contact authors </t>
    </r>
    <r>
      <rPr>
        <sz val="11"/>
        <color theme="1"/>
        <rFont val="Aptos Narrow"/>
        <family val="2"/>
        <scheme val="minor"/>
      </rPr>
      <t>(cannot be confirmed despite best efforts. Have to contact the authors and wait to find out). Add as needed.</t>
    </r>
  </si>
  <si>
    <t>Acronyms</t>
  </si>
  <si>
    <t>Hidden Markov Model</t>
  </si>
  <si>
    <t>Echobank</t>
  </si>
  <si>
    <t>Mixed researchers</t>
  </si>
  <si>
    <t>NN</t>
  </si>
  <si>
    <t>Nearest neighbor</t>
  </si>
  <si>
    <t>GSE</t>
  </si>
  <si>
    <t>Gaussian SE (not sure what SE stands for, I think species)</t>
  </si>
  <si>
    <t>GARD</t>
  </si>
  <si>
    <t>Gaussian Neural NetworkGaussian ARD exponential</t>
  </si>
  <si>
    <t>Also has genus accuracy reported. No Wilks</t>
  </si>
  <si>
    <t>Vaughn</t>
  </si>
  <si>
    <t xml:space="preserve">Species specific info </t>
  </si>
  <si>
    <t>No wilks</t>
  </si>
  <si>
    <t>SonoBat</t>
  </si>
  <si>
    <t>GSMS</t>
  </si>
  <si>
    <t>Gaussian SMS</t>
  </si>
  <si>
    <t>All Gaussian's are Gaussian Mixture Models</t>
  </si>
  <si>
    <t>Species specific and SD and others available.</t>
  </si>
  <si>
    <t>Over 20 trials</t>
  </si>
  <si>
    <t>Europe, North America</t>
  </si>
  <si>
    <t>Israel, West Indies, Canada, USA</t>
  </si>
  <si>
    <t>Used  most current version numbers</t>
  </si>
  <si>
    <t>iBatsID</t>
  </si>
  <si>
    <t>Species specific available</t>
  </si>
  <si>
    <t>Database</t>
  </si>
  <si>
    <t>Species specific, PPP, % sensitivity, and other data available</t>
  </si>
  <si>
    <t>BatClassify</t>
  </si>
  <si>
    <t>Species specific, errors, fals enegs and pos, etc. available. No wilks or MANOVA</t>
  </si>
  <si>
    <t>Time expansion</t>
  </si>
  <si>
    <t>Zero crossing, full spectrum, heterodyne, time expansion, frequency division, or mixed.</t>
  </si>
  <si>
    <t>Original</t>
  </si>
  <si>
    <t>Options: Mixed researchers; Database; the name of a specific database, study, or other non-original source; Original</t>
  </si>
  <si>
    <t>Calls_selected_for_quality</t>
  </si>
  <si>
    <t>Y</t>
  </si>
  <si>
    <t>SD</t>
  </si>
  <si>
    <t>#_trials</t>
  </si>
  <si>
    <t>Analysis_type</t>
  </si>
  <si>
    <t>Mathematical</t>
  </si>
  <si>
    <t>Algorithm</t>
  </si>
  <si>
    <t>perc_acc</t>
  </si>
  <si>
    <t>perc_inacc</t>
  </si>
  <si>
    <t>Tabak</t>
  </si>
  <si>
    <t>AI</t>
  </si>
  <si>
    <t>BCID</t>
  </si>
  <si>
    <t>Lo Cascio</t>
  </si>
  <si>
    <t>Study created</t>
  </si>
  <si>
    <t>Britzke-Murray</t>
  </si>
  <si>
    <t>BCID Classifier</t>
  </si>
  <si>
    <t>WEST 1</t>
  </si>
  <si>
    <t>WEST 2</t>
  </si>
  <si>
    <t>Mixed, Allen and Britzke</t>
  </si>
  <si>
    <t>The random forest (RF) is a tree-based algorithm (Breiman, 2001)</t>
  </si>
  <si>
    <t>Discriminant function analysis (DFA) is a statistical discrimination method bywhicha number of feature classes ci aremodeled with respect to numerical features xi andthe resulting functions are used to categorize unknown cases (Hair et al., 2006).</t>
  </si>
  <si>
    <t>The artificial neural network (ANN) is a non-linear, adaptive,machine learning tool built on connectionist principles (White, 1992; Veelenturf, 1995; Ripley, 1996; Lek et al., 2000; Samarasinghe, 2007).</t>
  </si>
  <si>
    <t>Citations from Armitage 2010</t>
  </si>
  <si>
    <t>Support vector machines (SVM) are a supervised learning tool that constructs a linear separating hyperplane between two classes by maximizing the distance between them (Cristianini and Shawe-Taylor, 2000; Abe, 2005).</t>
  </si>
  <si>
    <t>1st time used for bat call classification</t>
  </si>
  <si>
    <t>Cluster analysis (family of algorithms)</t>
  </si>
  <si>
    <t>Classification and regression trees</t>
  </si>
  <si>
    <t>Easy Neural Network Software, 6.2</t>
  </si>
  <si>
    <t>Artificial neural networks with principal component analysis</t>
  </si>
  <si>
    <t>n_species</t>
  </si>
  <si>
    <t>n_myotis</t>
  </si>
  <si>
    <t>IMPORTANT DETAIL</t>
  </si>
  <si>
    <t>In order to insert a suggestion that uses a PivotTable or formula, your data was organized in columns with a single header row.</t>
  </si>
  <si>
    <t>Field1</t>
  </si>
  <si>
    <t>Field33</t>
  </si>
  <si>
    <t>Field34</t>
  </si>
  <si>
    <t>PCA_ANN</t>
  </si>
  <si>
    <t>perc_accuracy</t>
  </si>
  <si>
    <t>Species specific, PPP, perc sensitivity, and other data available</t>
  </si>
  <si>
    <t>perc_identified_to_species</t>
  </si>
  <si>
    <t>N_of_years</t>
  </si>
  <si>
    <t>N_species/groups</t>
  </si>
  <si>
    <t>N_myotis_species</t>
  </si>
  <si>
    <t>N_trials</t>
  </si>
  <si>
    <t>Each study gets a N assigned just in the order you get to them.</t>
  </si>
  <si>
    <t>N of calls IDed both manually and automatically</t>
  </si>
  <si>
    <t>Imputed</t>
  </si>
  <si>
    <t>xi</t>
  </si>
  <si>
    <t>N_years</t>
  </si>
  <si>
    <t>GANN</t>
  </si>
  <si>
    <t>Samp_var</t>
  </si>
  <si>
    <t>Clement</t>
  </si>
  <si>
    <t>Australia</t>
  </si>
  <si>
    <t>Southeast</t>
  </si>
  <si>
    <t>Original and mixed researchers</t>
  </si>
  <si>
    <t>Study created (1)</t>
  </si>
  <si>
    <t>Study created (2)</t>
  </si>
  <si>
    <t>Classifier</t>
  </si>
  <si>
    <t>yi</t>
  </si>
  <si>
    <t>vi</t>
  </si>
  <si>
    <t>ES</t>
  </si>
  <si>
    <t>Overall</t>
  </si>
  <si>
    <t>Diff</t>
  </si>
  <si>
    <t>Analysis</t>
  </si>
  <si>
    <t>&lt;.0001</t>
  </si>
  <si>
    <t>P</t>
  </si>
  <si>
    <t>File</t>
  </si>
  <si>
    <t>Full</t>
  </si>
  <si>
    <t>**</t>
  </si>
  <si>
    <t>***</t>
  </si>
  <si>
    <t>*</t>
  </si>
  <si>
    <t>Timex</t>
  </si>
  <si>
    <t>Zero</t>
  </si>
  <si>
    <t>x</t>
  </si>
  <si>
    <t>UK</t>
  </si>
  <si>
    <t>US</t>
  </si>
  <si>
    <t>Yellow</t>
  </si>
  <si>
    <t>Commercial</t>
  </si>
  <si>
    <t>Decade</t>
  </si>
  <si>
    <t>'Decade' and 'File_type'</t>
  </si>
  <si>
    <t>Grand Total</t>
  </si>
  <si>
    <t>Number of Effect Sizes</t>
  </si>
  <si>
    <t>N</t>
  </si>
  <si>
    <t>Sheet Name</t>
  </si>
  <si>
    <t>Study_wide_data</t>
  </si>
  <si>
    <t>Cleaned up data for only the included studies.</t>
  </si>
  <si>
    <t>Included_studies</t>
  </si>
  <si>
    <t>Data from all studies, included or not. Not used for any analysis.</t>
  </si>
  <si>
    <t>SufficientN_moderators</t>
  </si>
  <si>
    <t>Subset of moderator analysis data only included moderators with a large enough sample size for inclusion.</t>
  </si>
  <si>
    <t>Allsig_moderators</t>
  </si>
  <si>
    <t>All moderator analysis data from all possible moderators.</t>
  </si>
  <si>
    <t>Graph showing the number of effect sizes for each decade with each file type.</t>
  </si>
  <si>
    <t>Num_studies_decade_ftype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</si>
</sst>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i/>
      <sz val="11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3" borderId="0" xfId="0" applyFill="1" applyAlignment="1">
      <alignment vertical="center"/>
    </xf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4" borderId="0" xfId="0" applyFill="1" applyAlignment="1">
      <alignment vertical="center"/>
    </xf>
    <xf numFmtId="164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0" fontId="19" fillId="0" borderId="0" xfId="0" applyFont="1"/>
    <xf numFmtId="0" fontId="20" fillId="0" borderId="0" xfId="0" applyFont="1"/>
    <xf numFmtId="0" fontId="1" fillId="0" borderId="0" xfId="0" applyFont="1"/>
    <xf numFmtId="0" fontId="10" fillId="4" borderId="0" xfId="8"/>
    <xf numFmtId="0" fontId="21" fillId="0" borderId="0" xfId="0" quotePrefix="1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[Bat_meta_data_final.xlsx]Num_studies_decade_ftype!PivotTable1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Num_studies_decade_ftype!$D$4:$D$5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Num_studies_decade_ftype!$C$6:$C$9</c:f>
              <c:strCache>
                <c:ptCount val="3"/>
                <c:pt idx="0">
                  <c:v>Full spectrum</c:v>
                </c:pt>
                <c:pt idx="1">
                  <c:v>Time expansion</c:v>
                </c:pt>
                <c:pt idx="2">
                  <c:v>Zero crossing</c:v>
                </c:pt>
              </c:strCache>
            </c:strRef>
          </c:cat>
          <c:val>
            <c:numRef>
              <c:f>Num_studies_decade_ftype!$D$6:$D$9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A-43E3-9793-19D085C1E525}"/>
            </c:ext>
          </c:extLst>
        </c:ser>
        <c:ser>
          <c:idx val="1"/>
          <c:order val="1"/>
          <c:tx>
            <c:strRef>
              <c:f>Num_studies_decade_ftype!$E$4:$E$5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Num_studies_decade_ftype!$C$6:$C$9</c:f>
              <c:strCache>
                <c:ptCount val="3"/>
                <c:pt idx="0">
                  <c:v>Full spectrum</c:v>
                </c:pt>
                <c:pt idx="1">
                  <c:v>Time expansion</c:v>
                </c:pt>
                <c:pt idx="2">
                  <c:v>Zero crossing</c:v>
                </c:pt>
              </c:strCache>
            </c:strRef>
          </c:cat>
          <c:val>
            <c:numRef>
              <c:f>Num_studies_decade_ftype!$E$6:$E$9</c:f>
              <c:numCache>
                <c:formatCode>General</c:formatCode>
                <c:ptCount val="3"/>
                <c:pt idx="0">
                  <c:v>14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A-43E3-9793-19D085C1E525}"/>
            </c:ext>
          </c:extLst>
        </c:ser>
        <c:ser>
          <c:idx val="2"/>
          <c:order val="2"/>
          <c:tx>
            <c:strRef>
              <c:f>Num_studies_decade_ftype!$F$4:$F$5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Num_studies_decade_ftype!$C$6:$C$9</c:f>
              <c:strCache>
                <c:ptCount val="3"/>
                <c:pt idx="0">
                  <c:v>Full spectrum</c:v>
                </c:pt>
                <c:pt idx="1">
                  <c:v>Time expansion</c:v>
                </c:pt>
                <c:pt idx="2">
                  <c:v>Zero crossing</c:v>
                </c:pt>
              </c:strCache>
            </c:strRef>
          </c:cat>
          <c:val>
            <c:numRef>
              <c:f>Num_studies_decade_ftype!$F$6:$F$9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A-43E3-9793-19D085C1E525}"/>
            </c:ext>
          </c:extLst>
        </c:ser>
        <c:ser>
          <c:idx val="3"/>
          <c:order val="3"/>
          <c:tx>
            <c:strRef>
              <c:f>Num_studies_decade_ftype!$G$4:$G$5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Num_studies_decade_ftype!$C$6:$C$9</c:f>
              <c:strCache>
                <c:ptCount val="3"/>
                <c:pt idx="0">
                  <c:v>Full spectrum</c:v>
                </c:pt>
                <c:pt idx="1">
                  <c:v>Time expansion</c:v>
                </c:pt>
                <c:pt idx="2">
                  <c:v>Zero crossing</c:v>
                </c:pt>
              </c:strCache>
            </c:strRef>
          </c:cat>
          <c:val>
            <c:numRef>
              <c:f>Num_studies_decade_ftype!$G$6:$G$9</c:f>
              <c:numCache>
                <c:formatCode>General</c:formatCode>
                <c:ptCount val="3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A-43E3-9793-19D085C1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7835231"/>
        <c:axId val="2017849631"/>
      </c:barChart>
      <c:catAx>
        <c:axId val="20178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49631"/>
        <c:crosses val="autoZero"/>
        <c:auto val="1"/>
        <c:lblAlgn val="ctr"/>
        <c:lblOffset val="100"/>
        <c:noMultiLvlLbl val="0"/>
      </c:catAx>
      <c:valAx>
        <c:axId val="2017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10</xdr:row>
      <xdr:rowOff>22225</xdr:rowOff>
    </xdr:from>
    <xdr:to>
      <xdr:col>8</xdr:col>
      <xdr:colOff>419100</xdr:colOff>
      <xdr:row>25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5C3AA-53A6-B1E9-7389-6AC0B65C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tlin Connelly" refreshedDate="45406.312888425928" createdVersion="8" refreshedVersion="8" minRefreshableVersion="3" recordCount="47" xr:uid="{85426E33-F610-4BB6-BE15-DCEBF4A9D2BB}">
  <cacheSource type="worksheet">
    <worksheetSource ref="A1:AB48" sheet="Included_studies"/>
  </cacheSource>
  <cacheFields count="28">
    <cacheField name="Study_Number" numFmtId="0">
      <sharedItems containsSemiMixedTypes="0" containsString="0" containsNumber="1" containsInteger="1" minValue="2" maxValue="58"/>
    </cacheField>
    <cacheField name="First_Authors" numFmtId="0">
      <sharedItems/>
    </cacheField>
    <cacheField name="Year" numFmtId="0">
      <sharedItems containsSemiMixedTypes="0" containsString="0" containsNumber="1" containsInteger="1" minValue="1997" maxValue="2022"/>
    </cacheField>
    <cacheField name="Decade" numFmtId="0">
      <sharedItems containsSemiMixedTypes="0" containsString="0" containsNumber="1" containsInteger="1" minValue="0" maxValue="2020" count="8">
        <n v="1990"/>
        <n v="2010"/>
        <n v="2000"/>
        <n v="2020"/>
        <n v="90" u="1"/>
        <n v="10" u="1"/>
        <n v="0" u="1"/>
        <n v="20" u="1"/>
      </sharedItems>
    </cacheField>
    <cacheField name="Continent" numFmtId="0">
      <sharedItems/>
    </cacheField>
    <cacheField name="Country" numFmtId="0">
      <sharedItems containsBlank="1"/>
    </cacheField>
    <cacheField name="Region" numFmtId="0">
      <sharedItems containsBlank="1"/>
    </cacheField>
    <cacheField name="Start_year" numFmtId="0">
      <sharedItems containsString="0" containsBlank="1" containsNumber="1" containsInteger="1" minValue="1993" maxValue="2013"/>
    </cacheField>
    <cacheField name="Start_month" numFmtId="0">
      <sharedItems containsBlank="1"/>
    </cacheField>
    <cacheField name="End_year" numFmtId="0">
      <sharedItems containsString="0" containsBlank="1" containsNumber="1" containsInteger="1" minValue="1993" maxValue="2016"/>
    </cacheField>
    <cacheField name="End_month" numFmtId="0">
      <sharedItems containsBlank="1"/>
    </cacheField>
    <cacheField name="N_years" numFmtId="0">
      <sharedItems containsString="0" containsBlank="1" containsNumber="1" minValue="0.08" maxValue="4"/>
    </cacheField>
    <cacheField name="Call_source" numFmtId="0">
      <sharedItems/>
    </cacheField>
    <cacheField name="File_type" numFmtId="0">
      <sharedItems count="3">
        <s v="Time expansion"/>
        <s v="Full spectrum"/>
        <s v="Zero crossing"/>
      </sharedItems>
    </cacheField>
    <cacheField name="Sample_size_files" numFmtId="0">
      <sharedItems containsString="0" containsBlank="1" containsNumber="1" containsInteger="1" minValue="45" maxValue="621"/>
    </cacheField>
    <cacheField name="Sample_size_calls" numFmtId="0">
      <sharedItems containsSemiMixedTypes="0" containsString="0" containsNumber="1" minValue="31" maxValue="17384"/>
    </cacheField>
    <cacheField name="n_species" numFmtId="0">
      <sharedItems containsSemiMixedTypes="0" containsString="0" containsNumber="1" containsInteger="1" minValue="2" maxValue="34"/>
    </cacheField>
    <cacheField name="n_myotis" numFmtId="0">
      <sharedItems containsSemiMixedTypes="0" containsString="0" containsNumber="1" containsInteger="1" minValue="0" maxValue="12"/>
    </cacheField>
    <cacheField name="Analysis_type" numFmtId="0">
      <sharedItems/>
    </cacheField>
    <cacheField name="Model" numFmtId="0">
      <sharedItems/>
    </cacheField>
    <cacheField name="Classifier" numFmtId="0">
      <sharedItems containsBlank="1"/>
    </cacheField>
    <cacheField name="Comparator" numFmtId="0">
      <sharedItems containsBlank="1"/>
    </cacheField>
    <cacheField name="perc_acc" numFmtId="0">
      <sharedItems containsSemiMixedTypes="0" containsString="0" containsNumber="1" minValue="0.31" maxValue="0.98"/>
    </cacheField>
    <cacheField name="xi" numFmtId="0">
      <sharedItems containsSemiMixedTypes="0" containsString="0" containsNumber="1" minValue="20.77" maxValue="15645.6"/>
    </cacheField>
    <cacheField name="Samp_var" numFmtId="0">
      <sharedItems containsSemiMixedTypes="0" containsString="0" containsNumber="1" minValue="1.8258758422127038E-4" maxValue="0.24247311827956985"/>
    </cacheField>
    <cacheField name="N_trials" numFmtId="0">
      <sharedItems containsString="0" containsBlank="1" containsNumber="1" containsInteger="1" minValue="5" maxValue="34"/>
    </cacheField>
    <cacheField name="yi" numFmtId="0">
      <sharedItems containsSemiMixedTypes="0" containsString="0" containsNumber="1" minValue="-0.80011930011211296" maxValue="3.89182029811063"/>
    </cacheField>
    <cacheField name="vi" numFmtId="0">
      <sharedItems containsSemiMixedTypes="0" containsString="0" containsNumber="1" minValue="2.41799748412198E-4" maxValue="0.25300442757748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2"/>
    <s v="Vaughn"/>
    <n v="1997"/>
    <x v="0"/>
    <s v="Europe"/>
    <s v="United Kingdom"/>
    <s v="Britain"/>
    <n v="1993"/>
    <s v="April"/>
    <n v="1993"/>
    <s v="October"/>
    <n v="0.6"/>
    <s v="Original"/>
    <x v="0"/>
    <m/>
    <n v="483"/>
    <n v="11"/>
    <n v="4"/>
    <s v="Algorithm"/>
    <s v="DFA"/>
    <m/>
    <s v="Physical ID"/>
    <n v="0.78400000000000003"/>
    <n v="378.67200000000003"/>
    <n v="1.1208342918487848E-2"/>
    <m/>
    <n v="1.2891306126662401"/>
    <n v="1.22259623886362E-2"/>
  </r>
  <r>
    <n v="3"/>
    <s v="Lucas"/>
    <n v="2010"/>
    <x v="1"/>
    <s v="Europe"/>
    <m/>
    <m/>
    <m/>
    <m/>
    <m/>
    <m/>
    <m/>
    <s v="Echobank"/>
    <x v="1"/>
    <m/>
    <n v="670"/>
    <n v="34"/>
    <n v="12"/>
    <s v="Algorithm"/>
    <s v="GANN"/>
    <m/>
    <s v="Mixed"/>
    <n v="0.36299999999999999"/>
    <n v="243.20999999999998"/>
    <n v="2.8848637503221721E-3"/>
    <m/>
    <n v="-0.56236682130731297"/>
    <n v="6.4547457453059303E-3"/>
  </r>
  <r>
    <n v="4"/>
    <s v="Lucas"/>
    <n v="2010"/>
    <x v="1"/>
    <s v="Europe"/>
    <m/>
    <m/>
    <m/>
    <m/>
    <m/>
    <m/>
    <m/>
    <s v="Echobank"/>
    <x v="1"/>
    <m/>
    <n v="670"/>
    <n v="34"/>
    <n v="12"/>
    <s v="Algorithm"/>
    <s v="NN"/>
    <m/>
    <s v="Mixed"/>
    <n v="0.63500000000000001"/>
    <n v="425.45"/>
    <n v="5.036904518503374E-3"/>
    <m/>
    <n v="0.55372764531020002"/>
    <n v="6.4395957865724801E-3"/>
  </r>
  <r>
    <n v="5"/>
    <s v="Lucas"/>
    <n v="2010"/>
    <x v="1"/>
    <s v="Europe"/>
    <m/>
    <m/>
    <m/>
    <m/>
    <m/>
    <m/>
    <m/>
    <s v="Echobank"/>
    <x v="1"/>
    <m/>
    <n v="670"/>
    <n v="34"/>
    <n v="12"/>
    <s v="Algorithm"/>
    <s v="GARD"/>
    <m/>
    <s v="Mixed"/>
    <n v="0.49399999999999999"/>
    <n v="330.98"/>
    <n v="3.6869919178809511E-3"/>
    <m/>
    <n v="-2.40011520995429E-2"/>
    <n v="5.9710090790387202E-3"/>
  </r>
  <r>
    <n v="6"/>
    <s v="Lucas"/>
    <n v="2010"/>
    <x v="1"/>
    <s v="Europe"/>
    <m/>
    <m/>
    <m/>
    <m/>
    <m/>
    <m/>
    <m/>
    <s v="Echobank"/>
    <x v="1"/>
    <m/>
    <n v="670"/>
    <n v="34"/>
    <n v="12"/>
    <s v="Algorithm"/>
    <s v="GSE"/>
    <m/>
    <s v="Mixed"/>
    <n v="0.54600000000000004"/>
    <n v="365.82000000000005"/>
    <n v="4.1024524952330867E-3"/>
    <n v="34"/>
    <n v="0.18452177770355699"/>
    <n v="6.0211119452358202E-3"/>
  </r>
  <r>
    <n v="7"/>
    <s v="Lucas"/>
    <n v="2010"/>
    <x v="1"/>
    <s v="Europe"/>
    <m/>
    <m/>
    <m/>
    <m/>
    <m/>
    <m/>
    <m/>
    <s v="Echobank"/>
    <x v="1"/>
    <m/>
    <n v="670"/>
    <n v="34"/>
    <n v="12"/>
    <s v="AI"/>
    <s v="eANN"/>
    <m/>
    <s v="Mixed"/>
    <n v="0.85499999999999998"/>
    <n v="572.85"/>
    <n v="1.1569480185280494E-2"/>
    <m/>
    <n v="1.7743677265161899"/>
    <n v="1.20390184588251E-2"/>
  </r>
  <r>
    <n v="13"/>
    <s v="Obrist"/>
    <n v="2004"/>
    <x v="2"/>
    <s v="Europe"/>
    <s v="Switzerland"/>
    <m/>
    <m/>
    <m/>
    <m/>
    <m/>
    <m/>
    <s v="Original"/>
    <x v="0"/>
    <m/>
    <n v="1199"/>
    <n v="26"/>
    <n v="9"/>
    <s v="Algorithm"/>
    <s v="DFA"/>
    <m/>
    <s v="Physical ID"/>
    <n v="0.75"/>
    <n v="899.25"/>
    <n v="3.9616346955796498E-3"/>
    <m/>
    <n v="1.09861228866811"/>
    <n v="4.4481512371420603E-3"/>
  </r>
  <r>
    <n v="17"/>
    <s v="Preatoni"/>
    <n v="2005"/>
    <x v="2"/>
    <s v="Europe"/>
    <s v="Italy"/>
    <m/>
    <n v="1997"/>
    <m/>
    <n v="2000"/>
    <m/>
    <n v="4"/>
    <s v="Original"/>
    <x v="0"/>
    <m/>
    <n v="400"/>
    <n v="20"/>
    <n v="7"/>
    <s v="Algorithm"/>
    <s v="DFA"/>
    <m/>
    <s v="Physical ID"/>
    <n v="0.80449999999999999"/>
    <n v="321.8"/>
    <n v="1.4798973785166241E-2"/>
    <n v="5"/>
    <n v="1.4146605870070199"/>
    <n v="1.58952439840475E-2"/>
  </r>
  <r>
    <n v="18"/>
    <s v="Preatoni"/>
    <n v="2005"/>
    <x v="2"/>
    <s v="Europe"/>
    <s v="Italy"/>
    <m/>
    <n v="1997"/>
    <m/>
    <n v="2000"/>
    <m/>
    <n v="4"/>
    <s v="Original"/>
    <x v="0"/>
    <m/>
    <n v="400"/>
    <n v="20"/>
    <n v="7"/>
    <s v="Algorithm"/>
    <s v="CA"/>
    <m/>
    <s v="Physical ID"/>
    <n v="0.4995"/>
    <n v="199.8"/>
    <n v="6.2437549950049949E-3"/>
    <n v="5"/>
    <n v="-2.0000006666668901E-3"/>
    <n v="1.0000010000010001E-2"/>
  </r>
  <r>
    <n v="19"/>
    <s v="Preatoni"/>
    <n v="2005"/>
    <x v="2"/>
    <s v="Europe"/>
    <s v="Italy"/>
    <m/>
    <n v="1997"/>
    <m/>
    <n v="2000"/>
    <m/>
    <n v="4"/>
    <s v="Original"/>
    <x v="0"/>
    <m/>
    <n v="400"/>
    <n v="20"/>
    <n v="7"/>
    <s v="Algorithm"/>
    <s v="CART"/>
    <m/>
    <s v="Physical ID"/>
    <n v="0.49849999999999994"/>
    <n v="199.39999999999998"/>
    <n v="6.2312948654037878E-3"/>
    <n v="5"/>
    <n v="-6.0000180000974804E-3"/>
    <n v="1.0000090000809999E-2"/>
  </r>
  <r>
    <n v="20"/>
    <s v="Preatoni"/>
    <n v="2005"/>
    <x v="2"/>
    <s v="Europe"/>
    <s v="Italy"/>
    <m/>
    <n v="1997"/>
    <m/>
    <n v="2000"/>
    <m/>
    <n v="4"/>
    <s v="Original"/>
    <x v="0"/>
    <m/>
    <n v="400"/>
    <n v="20"/>
    <n v="7"/>
    <s v="AI"/>
    <s v="ANN"/>
    <s v="Easy Neural Network Software, 6.2"/>
    <s v="Physical ID"/>
    <n v="0.69400000000000006"/>
    <n v="277.60000000000002"/>
    <n v="9.9049346405228784E-3"/>
    <n v="5"/>
    <n v="0.818886858554424"/>
    <n v="1.17722401160272E-2"/>
  </r>
  <r>
    <n v="21"/>
    <s v="Corcoran"/>
    <n v="2007"/>
    <x v="2"/>
    <s v="North America"/>
    <s v="United States"/>
    <s v="Eastern"/>
    <m/>
    <m/>
    <m/>
    <m/>
    <m/>
    <s v="Original"/>
    <x v="1"/>
    <m/>
    <n v="584"/>
    <n v="9"/>
    <n v="6"/>
    <s v="Algorithm"/>
    <s v="DFA"/>
    <m/>
    <s v="Physical ID"/>
    <n v="0.68300000000000005"/>
    <n v="398.87200000000001"/>
    <n v="6.5711885830344423E-3"/>
    <n v="9"/>
    <n v="0.76759308569351004"/>
    <n v="7.9087379723122107E-3"/>
  </r>
  <r>
    <n v="22"/>
    <s v="Redgwell"/>
    <n v="2009"/>
    <x v="2"/>
    <s v="Europe"/>
    <s v="United Kingdom"/>
    <s v="Britain"/>
    <n v="1998"/>
    <m/>
    <n v="1999"/>
    <m/>
    <n v="2"/>
    <s v="Parsons 2000"/>
    <x v="0"/>
    <m/>
    <n v="713"/>
    <n v="14"/>
    <n v="5"/>
    <s v="AI"/>
    <s v="ANN"/>
    <m/>
    <s v="Physical ID"/>
    <n v="0.98"/>
    <n v="698.74"/>
    <n v="7.1500701262272037E-2"/>
    <n v="14"/>
    <n v="3.89182029811063"/>
    <n v="7.15573747030369E-2"/>
  </r>
  <r>
    <n v="23"/>
    <s v="Redgwell"/>
    <n v="2009"/>
    <x v="2"/>
    <s v="Europe"/>
    <s v="United Kingdom"/>
    <s v="Britain"/>
    <n v="1998"/>
    <m/>
    <n v="1999"/>
    <m/>
    <n v="2"/>
    <s v="Parsons 2001"/>
    <x v="0"/>
    <m/>
    <n v="713"/>
    <n v="14"/>
    <n v="5"/>
    <s v="Algorithm"/>
    <s v="DFA"/>
    <m/>
    <s v="Physical ID"/>
    <n v="0.73"/>
    <n v="520.49"/>
    <n v="6.2183782660640997E-3"/>
    <n v="14"/>
    <n v="0.99462257514406205"/>
    <n v="7.1158018476891096E-3"/>
  </r>
  <r>
    <n v="24"/>
    <s v="Redgwell"/>
    <n v="2009"/>
    <x v="2"/>
    <s v="Europe"/>
    <s v="United Kingdom"/>
    <s v="Britain"/>
    <n v="1998"/>
    <m/>
    <n v="1999"/>
    <m/>
    <n v="2"/>
    <s v="Parsons 2002"/>
    <x v="0"/>
    <m/>
    <n v="713"/>
    <n v="14"/>
    <n v="5"/>
    <s v="AI"/>
    <s v="SVM"/>
    <m/>
    <s v="Physical ID"/>
    <n v="0.87"/>
    <n v="620.30999999999995"/>
    <n v="1.2008846693278671E-2"/>
    <n v="14"/>
    <n v="1.9009587611930501"/>
    <n v="1.2400747517060299E-2"/>
  </r>
  <r>
    <n v="25"/>
    <s v="Armitage"/>
    <n v="2010"/>
    <x v="1"/>
    <s v="North America"/>
    <s v="United States"/>
    <s v="Florida"/>
    <m/>
    <m/>
    <m/>
    <m/>
    <m/>
    <s v="Mixed researchers"/>
    <x v="2"/>
    <m/>
    <n v="31"/>
    <n v="8"/>
    <n v="1"/>
    <s v="Algorithm"/>
    <s v="RF"/>
    <m/>
    <s v="Physical ID"/>
    <n v="0.85"/>
    <n v="26.349999999999998"/>
    <n v="0.24247311827956985"/>
    <m/>
    <n v="1.7346010553881099"/>
    <n v="0.25300442757748198"/>
  </r>
  <r>
    <n v="26"/>
    <s v="Armitage"/>
    <n v="2010"/>
    <x v="1"/>
    <s v="North America"/>
    <s v="United States"/>
    <s v="Florida"/>
    <m/>
    <m/>
    <m/>
    <m/>
    <m/>
    <s v="Mixed researchers"/>
    <x v="2"/>
    <m/>
    <n v="31"/>
    <n v="8"/>
    <n v="1"/>
    <s v="AI"/>
    <s v="SVM"/>
    <m/>
    <s v="Physical ID"/>
    <n v="0.7"/>
    <n v="21.7"/>
    <n v="0.13010752688172042"/>
    <m/>
    <n v="0.84729786038720301"/>
    <n v="0.15360983102918599"/>
  </r>
  <r>
    <n v="27"/>
    <s v="Armitage"/>
    <n v="2010"/>
    <x v="1"/>
    <s v="North America"/>
    <s v="United States"/>
    <s v="Florida"/>
    <m/>
    <m/>
    <m/>
    <m/>
    <m/>
    <s v="Mixed researchers"/>
    <x v="2"/>
    <m/>
    <n v="31"/>
    <n v="8"/>
    <n v="1"/>
    <s v="AI"/>
    <s v="ANN"/>
    <m/>
    <s v="Physical ID"/>
    <n v="0.67"/>
    <n v="20.77"/>
    <n v="0.11936461388074293"/>
    <m/>
    <n v="0.70818505792448605"/>
    <n v="0.145898075604383"/>
  </r>
  <r>
    <n v="28"/>
    <s v="Armitage"/>
    <n v="2010"/>
    <x v="1"/>
    <s v="North America"/>
    <s v="United States"/>
    <s v="Florida"/>
    <m/>
    <m/>
    <m/>
    <m/>
    <m/>
    <s v="Mixed researchers"/>
    <x v="2"/>
    <m/>
    <n v="31"/>
    <n v="8"/>
    <n v="1"/>
    <s v="AI"/>
    <s v="ANN"/>
    <s v="PCA_ANN"/>
    <s v="Physical ID"/>
    <n v="0.75"/>
    <n v="23.25"/>
    <n v="0.15322580645161291"/>
    <m/>
    <n v="1.09861228866811"/>
    <n v="0.17204301075268799"/>
  </r>
  <r>
    <n v="29"/>
    <s v="Armitage"/>
    <n v="2010"/>
    <x v="1"/>
    <s v="North America"/>
    <s v="United States"/>
    <s v="Florida"/>
    <m/>
    <m/>
    <m/>
    <m/>
    <m/>
    <s v="Mixed researchers"/>
    <x v="2"/>
    <m/>
    <n v="31"/>
    <n v="8"/>
    <n v="1"/>
    <s v="Algorithm"/>
    <s v="DFA"/>
    <m/>
    <s v="Physical ID"/>
    <n v="0.77"/>
    <n v="23.87"/>
    <n v="0.1650911640953717"/>
    <m/>
    <n v="1.20831120592453"/>
    <n v="0.18214604469863899"/>
  </r>
  <r>
    <n v="30"/>
    <s v="Armitage"/>
    <n v="2010"/>
    <x v="1"/>
    <s v="North America"/>
    <s v="United States"/>
    <s v="Southwest"/>
    <m/>
    <m/>
    <m/>
    <m/>
    <m/>
    <s v="Mixed researchers"/>
    <x v="2"/>
    <m/>
    <n v="82"/>
    <n v="11"/>
    <n v="4"/>
    <s v="Algorithm"/>
    <s v="RF"/>
    <m/>
    <m/>
    <n v="0.87"/>
    <n v="71.34"/>
    <n v="0.10441838649155721"/>
    <n v="11"/>
    <n v="1.9009587611930501"/>
    <n v="0.10782601194712201"/>
  </r>
  <r>
    <n v="31"/>
    <s v="Armitage"/>
    <n v="2010"/>
    <x v="1"/>
    <s v="North America"/>
    <s v="United States"/>
    <s v="Southwest"/>
    <m/>
    <m/>
    <m/>
    <m/>
    <m/>
    <s v="Mixed researchers"/>
    <x v="2"/>
    <m/>
    <n v="82"/>
    <n v="11"/>
    <n v="4"/>
    <s v="AI"/>
    <s v="SVM"/>
    <m/>
    <m/>
    <n v="0.8600000000000001"/>
    <n v="70.52000000000001"/>
    <n v="9.7595818815331081E-2"/>
    <n v="11"/>
    <n v="1.81528996663825"/>
    <n v="0.10128838829916501"/>
  </r>
  <r>
    <n v="32"/>
    <s v="Armitage"/>
    <n v="2010"/>
    <x v="1"/>
    <s v="North America"/>
    <s v="United States"/>
    <s v="Southwest"/>
    <m/>
    <m/>
    <m/>
    <m/>
    <m/>
    <s v="Mixed researchers"/>
    <x v="2"/>
    <m/>
    <n v="82"/>
    <n v="11"/>
    <n v="4"/>
    <s v="AI"/>
    <s v="ANN"/>
    <m/>
    <m/>
    <n v="0.875"/>
    <n v="71.75"/>
    <n v="0.10823170731707317"/>
    <n v="11"/>
    <n v="1.9459101490553099"/>
    <n v="0.111498257839721"/>
  </r>
  <r>
    <n v="33"/>
    <s v="Armitage"/>
    <n v="2010"/>
    <x v="1"/>
    <s v="North America"/>
    <s v="United States"/>
    <s v="Southwest"/>
    <m/>
    <m/>
    <m/>
    <m/>
    <m/>
    <s v="Mixed researchers"/>
    <x v="2"/>
    <m/>
    <n v="82"/>
    <n v="11"/>
    <n v="4"/>
    <s v="AI"/>
    <s v="ANN"/>
    <s v="PCA_ANN"/>
    <m/>
    <n v="0.82499999999999996"/>
    <n v="67.649999999999991"/>
    <n v="7.9747386759581859E-2"/>
    <n v="11"/>
    <n v="1.5505974124111701"/>
    <n v="8.4468377151303897E-2"/>
  </r>
  <r>
    <n v="34"/>
    <s v="Armitage"/>
    <n v="2010"/>
    <x v="1"/>
    <s v="North America"/>
    <s v="United States"/>
    <s v="Southwest"/>
    <m/>
    <m/>
    <m/>
    <m/>
    <m/>
    <s v="Mixed researchers"/>
    <x v="2"/>
    <m/>
    <n v="82"/>
    <n v="11"/>
    <n v="4"/>
    <s v="Algorithm"/>
    <s v="DFA"/>
    <m/>
    <m/>
    <n v="0.67500000000000004"/>
    <n v="55.35"/>
    <n v="4.5755159474671681E-2"/>
    <n v="11"/>
    <n v="0.73088750854279305"/>
    <n v="5.5590299492738499E-2"/>
  </r>
  <r>
    <n v="35"/>
    <s v="Walters"/>
    <n v="2012"/>
    <x v="1"/>
    <s v="Europe"/>
    <m/>
    <m/>
    <m/>
    <m/>
    <m/>
    <m/>
    <m/>
    <s v="Echobank"/>
    <x v="1"/>
    <m/>
    <n v="1350"/>
    <n v="34"/>
    <n v="12"/>
    <s v="AI"/>
    <s v="ANN"/>
    <s v="iBatsID"/>
    <s v="Mixed"/>
    <n v="0.80500000000000005"/>
    <n v="1086.75"/>
    <n v="4.3949667616334292E-3"/>
    <m/>
    <n v="1.4178427188548199"/>
    <n v="4.7188452985554401E-3"/>
  </r>
  <r>
    <n v="36"/>
    <s v="Rodriguez-San Pedro"/>
    <n v="2013"/>
    <x v="1"/>
    <s v="South America"/>
    <s v="Chile"/>
    <s v="Central"/>
    <n v="2010"/>
    <s v="January"/>
    <n v="2012"/>
    <s v="October"/>
    <n v="3"/>
    <s v="Original"/>
    <x v="1"/>
    <m/>
    <n v="263"/>
    <n v="4"/>
    <n v="1"/>
    <s v="Algorithm"/>
    <s v="DFA"/>
    <m/>
    <s v="Physical ID"/>
    <n v="0.875"/>
    <n v="230.125"/>
    <n v="3.374524714828897E-2"/>
    <m/>
    <n v="1.9459101490553099"/>
    <n v="3.4763715372080402E-2"/>
  </r>
  <r>
    <n v="37"/>
    <s v="Brabant"/>
    <n v="2019"/>
    <x v="1"/>
    <s v="Europe"/>
    <m/>
    <s v="Western"/>
    <m/>
    <m/>
    <m/>
    <m/>
    <m/>
    <s v="Original"/>
    <x v="1"/>
    <n v="148"/>
    <n v="1377"/>
    <n v="9"/>
    <n v="2"/>
    <s v="Commercial"/>
    <s v="Kaleidoscope"/>
    <m/>
    <s v="Dual"/>
    <n v="0.71"/>
    <n v="977.67"/>
    <n v="3.0198081786993215E-3"/>
    <n v="9"/>
    <n v="0.89538404705484098"/>
    <n v="2.04571013401454E-3"/>
  </r>
  <r>
    <n v="38"/>
    <s v="Brabant"/>
    <n v="2019"/>
    <x v="1"/>
    <s v="Europe"/>
    <m/>
    <s v="Western"/>
    <m/>
    <m/>
    <m/>
    <m/>
    <m/>
    <s v="Original"/>
    <x v="1"/>
    <n v="148"/>
    <n v="1377"/>
    <n v="9"/>
    <n v="2"/>
    <s v="Commercial"/>
    <s v="BatIdent"/>
    <m/>
    <s v="Dual"/>
    <n v="0.77"/>
    <n v="1060.29"/>
    <n v="3.7166493006220202E-3"/>
    <n v="9"/>
    <n v="1.20831120592453"/>
    <n v="2.3783834929056698E-3"/>
  </r>
  <r>
    <n v="39"/>
    <s v="Brabant"/>
    <n v="2019"/>
    <x v="1"/>
    <s v="Europe"/>
    <m/>
    <s v="Western"/>
    <m/>
    <m/>
    <m/>
    <m/>
    <m/>
    <s v="Original"/>
    <x v="1"/>
    <n v="148"/>
    <n v="1377"/>
    <n v="9"/>
    <n v="2"/>
    <s v="Commercial"/>
    <s v="SonoChiro"/>
    <m/>
    <s v="Dual"/>
    <n v="0.65"/>
    <n v="895.05000000000007"/>
    <n v="2.5469447038074492E-3"/>
    <n v="9"/>
    <n v="0.61903920840622395"/>
    <n v="1.85148007293887E-3"/>
  </r>
  <r>
    <n v="40"/>
    <s v="Brabant"/>
    <n v="2019"/>
    <x v="1"/>
    <s v="Europe"/>
    <m/>
    <s v="Western"/>
    <m/>
    <m/>
    <m/>
    <m/>
    <m/>
    <s v="Original"/>
    <x v="1"/>
    <n v="148"/>
    <n v="1377"/>
    <n v="9"/>
    <n v="2"/>
    <s v="Commercial"/>
    <s v="BatExplorer"/>
    <m/>
    <s v="Dual"/>
    <n v="0.31"/>
    <n v="426.87"/>
    <n v="1.2776146422068561E-3"/>
    <n v="9"/>
    <n v="-0.80011930011211296"/>
    <n v="1.9691992360616798E-3"/>
  </r>
  <r>
    <n v="41"/>
    <s v="Parsons"/>
    <n v="2000"/>
    <x v="2"/>
    <s v="Europe"/>
    <s v="United Kingdom"/>
    <s v="Britain"/>
    <n v="1998"/>
    <m/>
    <n v="1999"/>
    <m/>
    <n v="2"/>
    <s v="Original"/>
    <x v="0"/>
    <m/>
    <n v="641"/>
    <n v="12"/>
    <n v="5"/>
    <s v="Algorithm"/>
    <s v="DFA"/>
    <m/>
    <s v="Physical ID"/>
    <n v="0.81"/>
    <n v="519.21"/>
    <n v="9.4745052960013166E-3"/>
    <m/>
    <n v="1.450010175506"/>
    <n v="1.0136857716024E-2"/>
  </r>
  <r>
    <n v="42"/>
    <s v="Parsons"/>
    <n v="2000"/>
    <x v="2"/>
    <s v="Europe"/>
    <s v="United Kingdom"/>
    <s v="Britain"/>
    <n v="1998"/>
    <m/>
    <n v="1999"/>
    <m/>
    <n v="2"/>
    <s v="Original"/>
    <x v="0"/>
    <m/>
    <n v="641"/>
    <n v="12"/>
    <n v="5"/>
    <s v="AI"/>
    <s v="ANN"/>
    <m/>
    <s v="Physical ID"/>
    <n v="0.84799999999999998"/>
    <n v="543.56799999999998"/>
    <n v="1.1586501354791031E-2"/>
    <m/>
    <n v="1.71900011494563"/>
    <n v="1.21032646668329E-2"/>
  </r>
  <r>
    <n v="43"/>
    <s v="Jennings"/>
    <n v="2008"/>
    <x v="2"/>
    <s v="Europe"/>
    <s v="United Kingdom"/>
    <m/>
    <m/>
    <m/>
    <m/>
    <m/>
    <m/>
    <s v="Database"/>
    <x v="0"/>
    <n v="45"/>
    <n v="82"/>
    <n v="14"/>
    <n v="0"/>
    <s v="AI"/>
    <s v="ANN"/>
    <m/>
    <s v="Physical ID"/>
    <n v="0.62"/>
    <n v="50.839999999999996"/>
    <n v="3.9653401797175865E-2"/>
    <m/>
    <n v="0.48954822531870601"/>
    <n v="1.7878256222138901E-3"/>
  </r>
  <r>
    <n v="44"/>
    <s v="Rydell"/>
    <n v="2017"/>
    <x v="1"/>
    <s v="Europe"/>
    <s v="Sweden"/>
    <m/>
    <n v="2013"/>
    <m/>
    <n v="2016"/>
    <m/>
    <n v="4"/>
    <s v="Original"/>
    <x v="1"/>
    <m/>
    <n v="2465"/>
    <n v="7"/>
    <n v="2"/>
    <s v="Commercial"/>
    <s v="SonoChiro"/>
    <m/>
    <s v="Mixed"/>
    <n v="0.49399999999999999"/>
    <n v="1217.71"/>
    <n v="1.0021438478621651E-3"/>
    <m/>
    <n v="-2.4001152099543E-2"/>
    <n v="1.6229517577914601E-3"/>
  </r>
  <r>
    <n v="45"/>
    <s v="Rydell"/>
    <n v="2017"/>
    <x v="1"/>
    <s v="Europe"/>
    <s v="Sweden"/>
    <m/>
    <n v="2013"/>
    <m/>
    <n v="2016"/>
    <m/>
    <n v="4"/>
    <s v="Original"/>
    <x v="1"/>
    <m/>
    <n v="2465"/>
    <n v="7"/>
    <n v="2"/>
    <s v="Commercial"/>
    <s v="Kaleidoscope"/>
    <m/>
    <s v="Mixed"/>
    <n v="0.59099999999999997"/>
    <n v="1456.8149999999998"/>
    <n v="1.2316380426211459E-3"/>
    <m/>
    <n v="0.36810086136329601"/>
    <n v="1.67831040664815E-3"/>
  </r>
  <r>
    <n v="46"/>
    <s v="Rydell"/>
    <n v="2017"/>
    <x v="1"/>
    <s v="Europe"/>
    <s v="Sweden"/>
    <m/>
    <n v="2013"/>
    <m/>
    <n v="2016"/>
    <m/>
    <n v="4"/>
    <s v="Original"/>
    <x v="1"/>
    <m/>
    <n v="2465"/>
    <n v="5"/>
    <n v="2"/>
    <s v="Commercial"/>
    <s v="BatClassify"/>
    <m/>
    <s v="Mixed"/>
    <n v="0.89600000000000002"/>
    <n v="2208.64"/>
    <n v="4.2642533936651586E-3"/>
    <m/>
    <n v="2.1535495138335601"/>
    <n v="4.3535318636738502E-3"/>
  </r>
  <r>
    <n v="47"/>
    <s v="Poissant"/>
    <n v="2010"/>
    <x v="1"/>
    <s v="North America"/>
    <s v="Canada"/>
    <s v="Nova Scotia"/>
    <n v="2006"/>
    <s v="August"/>
    <n v="2006"/>
    <s v="September"/>
    <n v="0.08"/>
    <s v="Original"/>
    <x v="2"/>
    <n v="621"/>
    <n v="14674"/>
    <n v="2"/>
    <n v="2"/>
    <s v="Algorithm"/>
    <s v="DFA"/>
    <m/>
    <s v="Physical ID"/>
    <n v="0.96699999999999997"/>
    <n v="14189.758"/>
    <n v="2.1309820296463323E-3"/>
    <m/>
    <n v="3.37769093398681"/>
    <n v="2.1355565262656602E-3"/>
  </r>
  <r>
    <n v="50"/>
    <s v="Tabak"/>
    <n v="2022"/>
    <x v="3"/>
    <s v="North America"/>
    <s v="United States"/>
    <m/>
    <m/>
    <m/>
    <m/>
    <m/>
    <m/>
    <s v="Mixed"/>
    <x v="2"/>
    <m/>
    <n v="17384"/>
    <n v="10"/>
    <n v="4"/>
    <s v="AI"/>
    <s v="Study created"/>
    <m/>
    <s v="Mixed"/>
    <n v="0.9"/>
    <n v="15645.6"/>
    <n v="6.2701334560515435E-4"/>
    <m/>
    <n v="2.19722457733622"/>
    <n v="6.3915733496957595E-4"/>
  </r>
  <r>
    <n v="51"/>
    <s v="Tabak"/>
    <n v="2022"/>
    <x v="3"/>
    <s v="North America"/>
    <s v="United States"/>
    <m/>
    <m/>
    <m/>
    <m/>
    <m/>
    <m/>
    <s v="Mixed"/>
    <x v="2"/>
    <m/>
    <n v="17384"/>
    <n v="10"/>
    <n v="4"/>
    <s v="Commercial"/>
    <s v="Kaleidoscope"/>
    <m/>
    <s v="Mixed"/>
    <n v="0.65"/>
    <n v="11299.6"/>
    <n v="2.0174544737361122E-4"/>
    <m/>
    <n v="0.61903920840622395"/>
    <n v="2.5285345119675502E-4"/>
  </r>
  <r>
    <n v="52"/>
    <s v="Tabak"/>
    <n v="2022"/>
    <x v="3"/>
    <s v="North America"/>
    <s v="United States"/>
    <m/>
    <m/>
    <m/>
    <m/>
    <m/>
    <m/>
    <s v="Mixed"/>
    <x v="2"/>
    <m/>
    <n v="17384"/>
    <n v="10"/>
    <n v="4"/>
    <s v="Commercial"/>
    <s v="BCID"/>
    <m/>
    <s v="Mixed"/>
    <n v="0.61"/>
    <n v="10604.24"/>
    <n v="1.8258758422127038E-4"/>
    <m/>
    <n v="0.447312218043665"/>
    <n v="2.41799748412198E-4"/>
  </r>
  <r>
    <n v="53"/>
    <s v="Clement"/>
    <n v="2014"/>
    <x v="1"/>
    <s v="North America"/>
    <s v="United States"/>
    <s v="Eastern"/>
    <m/>
    <m/>
    <m/>
    <m/>
    <m/>
    <s v="Mixed, Allen and Britzke"/>
    <x v="2"/>
    <m/>
    <n v="1556"/>
    <n v="11"/>
    <n v="5"/>
    <s v="Algorithm"/>
    <s v="DFA"/>
    <s v="WEST 2"/>
    <s v="Physical ID"/>
    <n v="0.85"/>
    <n v="1322.6"/>
    <n v="4.8307626392459294E-3"/>
    <m/>
    <n v="1.7346010553881099"/>
    <n v="5.0405766419678397E-3"/>
  </r>
  <r>
    <n v="54"/>
    <s v="Clement"/>
    <n v="2014"/>
    <x v="1"/>
    <s v="North America"/>
    <s v="United States"/>
    <s v="Eastern"/>
    <m/>
    <m/>
    <m/>
    <m/>
    <m/>
    <s v="Mixed, Allen and Britzke"/>
    <x v="2"/>
    <m/>
    <n v="1556"/>
    <n v="11"/>
    <n v="5"/>
    <s v="Algorithm"/>
    <s v="DFA"/>
    <s v="Britzke-Murray"/>
    <s v="Physical ID"/>
    <n v="0.40400000000000003"/>
    <n v="628.62400000000002"/>
    <n v="1.3379513811010851E-3"/>
    <m/>
    <n v="-0.38882578910420001"/>
    <n v="2.66908732245872E-3"/>
  </r>
  <r>
    <n v="55"/>
    <s v="Clement"/>
    <n v="2014"/>
    <x v="1"/>
    <s v="North America"/>
    <s v="United States"/>
    <s v="Eastern"/>
    <m/>
    <m/>
    <m/>
    <m/>
    <m/>
    <s v="Mixed, Allen and Britzke"/>
    <x v="2"/>
    <m/>
    <n v="1556"/>
    <n v="11"/>
    <n v="5"/>
    <s v="Algorithm"/>
    <s v="DFA"/>
    <s v="BCID Classifier"/>
    <s v="Physical ID"/>
    <n v="0.82199999999999995"/>
    <n v="1279.0319999999999"/>
    <n v="4.138803038618178E-3"/>
    <m/>
    <n v="1.5299568447640901"/>
    <n v="4.3923666711152502E-3"/>
  </r>
  <r>
    <n v="56"/>
    <s v="Clement"/>
    <n v="2014"/>
    <x v="1"/>
    <s v="North America"/>
    <s v="United States"/>
    <s v="Eastern"/>
    <m/>
    <m/>
    <m/>
    <m/>
    <m/>
    <s v="Mixed, Allen and Britzke"/>
    <x v="2"/>
    <m/>
    <n v="1556"/>
    <n v="11"/>
    <n v="5"/>
    <s v="Algorithm"/>
    <s v="DFA"/>
    <s v="WEST 1"/>
    <s v="Physical ID"/>
    <n v="0.78"/>
    <n v="1213.68"/>
    <n v="3.4225286281841555E-3"/>
    <m/>
    <n v="1.2656663733312801"/>
    <n v="3.7451836937698098E-3"/>
  </r>
  <r>
    <n v="57"/>
    <s v="Lo Cascio"/>
    <n v="2022"/>
    <x v="3"/>
    <s v="Australia"/>
    <s v="Australia"/>
    <s v="Southeast"/>
    <m/>
    <m/>
    <m/>
    <m/>
    <m/>
    <s v="Original and mixed researchers"/>
    <x v="2"/>
    <m/>
    <n v="1377.2"/>
    <n v="14"/>
    <n v="1"/>
    <s v="Algorithm"/>
    <s v="RF"/>
    <s v="Study created (1)"/>
    <s v="Physical ID"/>
    <n v="0.84"/>
    <n v="1156.848"/>
    <n v="5.1481266337496355E-3"/>
    <m/>
    <n v="1.65822807660353"/>
    <n v="5.40261123328216E-3"/>
  </r>
  <r>
    <n v="58"/>
    <s v="Lo Cascio"/>
    <n v="2022"/>
    <x v="3"/>
    <s v="Australia"/>
    <s v="Australia"/>
    <s v="Southeast"/>
    <m/>
    <m/>
    <m/>
    <m/>
    <m/>
    <s v="Original and mixed researchers"/>
    <x v="2"/>
    <m/>
    <n v="7913.4"/>
    <n v="14"/>
    <n v="1"/>
    <s v="Algorithm"/>
    <s v="RF"/>
    <s v="Study created (2)"/>
    <s v="Mixed"/>
    <n v="0.86"/>
    <n v="6805.5239999999994"/>
    <n v="1.0113045142236135E-3"/>
    <m/>
    <n v="1.81528996663825"/>
    <n v="1.049567548782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BCD78-2509-47AC-82CA-846C31B8CE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4:H9" firstHeaderRow="1" firstDataRow="2" firstDataCol="1"/>
  <pivotFields count="28">
    <pivotField dataField="1" compact="0" outline="0" showAll="0"/>
    <pivotField compact="0" outline="0" showAll="0"/>
    <pivotField compact="0" outline="0" showAll="0"/>
    <pivotField axis="axisCol" compact="0" outline="0" showAll="0" countASubtotal="1">
      <items count="9">
        <item m="1" x="6"/>
        <item m="1" x="5"/>
        <item m="1" x="7"/>
        <item m="1" x="4"/>
        <item x="0"/>
        <item x="1"/>
        <item x="2"/>
        <item x="3"/>
        <item t="countA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 v="4"/>
    </i>
    <i>
      <x v="5"/>
    </i>
    <i>
      <x v="6"/>
    </i>
    <i>
      <x v="7"/>
    </i>
    <i t="grand">
      <x/>
    </i>
  </colItems>
  <dataFields count="1">
    <dataField name="Number of Effect Sizes" fld="0" subtotal="count" baseField="13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8E5A-8F89-43F5-9750-DBD4DD3E7A78}">
  <dimension ref="A1:AF66"/>
  <sheetViews>
    <sheetView zoomScale="70" zoomScaleNormal="70" workbookViewId="0">
      <pane xSplit="2" ySplit="1" topLeftCell="S44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4.5" x14ac:dyDescent="0.35"/>
  <cols>
    <col min="1" max="1" width="3.81640625" customWidth="1"/>
    <col min="2" max="2" width="17.54296875" bestFit="1" customWidth="1"/>
    <col min="3" max="3" width="5.1796875" bestFit="1" customWidth="1"/>
    <col min="4" max="4" width="13.7265625" bestFit="1" customWidth="1"/>
    <col min="5" max="5" width="13.81640625" bestFit="1" customWidth="1"/>
    <col min="6" max="6" width="11.26953125" bestFit="1" customWidth="1"/>
    <col min="7" max="7" width="10.26953125" customWidth="1"/>
    <col min="8" max="8" width="12.1796875" bestFit="1" customWidth="1"/>
    <col min="9" max="9" width="10.26953125" customWidth="1"/>
    <col min="10" max="10" width="11.1796875" bestFit="1" customWidth="1"/>
    <col min="11" max="11" width="9.54296875" bestFit="1" customWidth="1"/>
    <col min="12" max="12" width="15.7265625" bestFit="1" customWidth="1"/>
    <col min="13" max="13" width="13.54296875" bestFit="1" customWidth="1"/>
    <col min="14" max="14" width="15.81640625" bestFit="1" customWidth="1"/>
    <col min="15" max="15" width="16.1796875" bestFit="1" customWidth="1"/>
    <col min="16" max="16" width="15.7265625" bestFit="1" customWidth="1"/>
    <col min="17" max="17" width="15.36328125" customWidth="1"/>
    <col min="18" max="18" width="13.453125" customWidth="1"/>
    <col min="19" max="19" width="20.1796875" bestFit="1" customWidth="1"/>
    <col min="20" max="20" width="8.54296875" bestFit="1" customWidth="1"/>
    <col min="21" max="21" width="12.453125" bestFit="1" customWidth="1"/>
    <col min="22" max="22" width="10.81640625" bestFit="1" customWidth="1"/>
    <col min="23" max="23" width="5.81640625" hidden="1" customWidth="1"/>
    <col min="24" max="24" width="7" hidden="1" customWidth="1"/>
    <col min="25" max="25" width="5.81640625" hidden="1" customWidth="1"/>
    <col min="26" max="26" width="7.1796875" hidden="1" customWidth="1"/>
    <col min="27" max="28" width="7.1796875" customWidth="1"/>
    <col min="29" max="29" width="11.453125" customWidth="1"/>
    <col min="30" max="30" width="21.453125" bestFit="1" customWidth="1"/>
    <col min="31" max="32" width="22.1796875" bestFit="1" customWidth="1"/>
    <col min="33" max="33" width="5.81640625" bestFit="1" customWidth="1"/>
  </cols>
  <sheetData>
    <row r="1" spans="1:32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199</v>
      </c>
      <c r="Q1" s="2" t="s">
        <v>200</v>
      </c>
      <c r="R1" t="s">
        <v>162</v>
      </c>
      <c r="S1" t="s">
        <v>16</v>
      </c>
      <c r="T1" s="2" t="s">
        <v>17</v>
      </c>
      <c r="U1" s="2" t="s">
        <v>18</v>
      </c>
      <c r="V1" s="2" t="s">
        <v>165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166</v>
      </c>
      <c r="AB1" s="2" t="s">
        <v>201</v>
      </c>
      <c r="AC1" s="2" t="s">
        <v>160</v>
      </c>
      <c r="AD1" s="2" t="s">
        <v>158</v>
      </c>
    </row>
    <row r="2" spans="1:32" s="8" customFormat="1" x14ac:dyDescent="0.35">
      <c r="A2" s="8">
        <v>1</v>
      </c>
      <c r="B2" s="8" t="s">
        <v>23</v>
      </c>
      <c r="C2" s="8">
        <v>2013</v>
      </c>
      <c r="D2" s="8" t="s">
        <v>24</v>
      </c>
      <c r="L2" s="8" t="s">
        <v>128</v>
      </c>
      <c r="M2" s="8" t="s">
        <v>26</v>
      </c>
      <c r="N2" s="8">
        <v>4386</v>
      </c>
      <c r="O2" s="8">
        <v>111361</v>
      </c>
      <c r="P2" s="8">
        <v>17</v>
      </c>
      <c r="Q2" s="8">
        <v>10</v>
      </c>
      <c r="R2" s="9" t="s">
        <v>164</v>
      </c>
      <c r="S2" s="9"/>
      <c r="T2" s="8" t="s">
        <v>27</v>
      </c>
      <c r="U2" s="8" t="s">
        <v>25</v>
      </c>
      <c r="V2" s="8">
        <v>0.89700000000000002</v>
      </c>
      <c r="AA2" s="8">
        <f>1-V2</f>
        <v>0.10299999999999998</v>
      </c>
    </row>
    <row r="3" spans="1:32" x14ac:dyDescent="0.35">
      <c r="A3">
        <v>2</v>
      </c>
      <c r="B3" t="s">
        <v>136</v>
      </c>
      <c r="C3">
        <v>1997</v>
      </c>
      <c r="D3" t="s">
        <v>28</v>
      </c>
      <c r="E3" t="s">
        <v>29</v>
      </c>
      <c r="F3" t="s">
        <v>30</v>
      </c>
      <c r="G3">
        <v>1993</v>
      </c>
      <c r="H3" s="10" t="s">
        <v>31</v>
      </c>
      <c r="I3">
        <v>1993</v>
      </c>
      <c r="J3" t="s">
        <v>32</v>
      </c>
      <c r="K3">
        <v>0.6</v>
      </c>
      <c r="L3" t="s">
        <v>156</v>
      </c>
      <c r="M3" t="s">
        <v>154</v>
      </c>
      <c r="O3">
        <v>483</v>
      </c>
      <c r="P3">
        <v>11</v>
      </c>
      <c r="Q3">
        <v>4</v>
      </c>
      <c r="R3" t="s">
        <v>164</v>
      </c>
      <c r="T3" t="s">
        <v>33</v>
      </c>
      <c r="U3" t="s">
        <v>50</v>
      </c>
      <c r="V3">
        <v>0.78400000000000003</v>
      </c>
      <c r="AA3" s="1">
        <f t="shared" ref="AA3:AA48" si="0">1-V3</f>
        <v>0.21599999999999997</v>
      </c>
      <c r="AE3" t="s">
        <v>137</v>
      </c>
      <c r="AF3" t="s">
        <v>138</v>
      </c>
    </row>
    <row r="4" spans="1:32" s="14" customFormat="1" x14ac:dyDescent="0.35">
      <c r="A4" s="14">
        <v>3</v>
      </c>
      <c r="B4" s="14" t="s">
        <v>34</v>
      </c>
      <c r="C4" s="14">
        <v>2010</v>
      </c>
      <c r="D4" s="14" t="s">
        <v>28</v>
      </c>
      <c r="L4" s="14" t="s">
        <v>127</v>
      </c>
      <c r="M4" s="14" t="s">
        <v>66</v>
      </c>
      <c r="O4" s="14">
        <v>670</v>
      </c>
      <c r="P4" s="14">
        <v>34</v>
      </c>
      <c r="Q4" s="14">
        <v>12</v>
      </c>
      <c r="R4" s="14" t="s">
        <v>164</v>
      </c>
      <c r="T4" s="14" t="s">
        <v>207</v>
      </c>
      <c r="U4" s="14" t="s">
        <v>25</v>
      </c>
      <c r="V4" s="14">
        <v>0.36299999999999999</v>
      </c>
      <c r="AA4" s="15">
        <f t="shared" si="0"/>
        <v>0.63700000000000001</v>
      </c>
      <c r="AE4" s="14" t="s">
        <v>135</v>
      </c>
    </row>
    <row r="5" spans="1:32" s="14" customFormat="1" x14ac:dyDescent="0.35">
      <c r="A5" s="14">
        <v>4</v>
      </c>
      <c r="B5" s="14" t="s">
        <v>34</v>
      </c>
      <c r="C5" s="14">
        <v>2010</v>
      </c>
      <c r="D5" s="14" t="s">
        <v>28</v>
      </c>
      <c r="L5" s="14" t="s">
        <v>127</v>
      </c>
      <c r="M5" s="14" t="s">
        <v>66</v>
      </c>
      <c r="O5" s="14">
        <v>670</v>
      </c>
      <c r="P5" s="14">
        <v>34</v>
      </c>
      <c r="Q5" s="14">
        <v>12</v>
      </c>
      <c r="R5" s="14" t="s">
        <v>164</v>
      </c>
      <c r="T5" s="14" t="s">
        <v>129</v>
      </c>
      <c r="U5" s="14" t="s">
        <v>25</v>
      </c>
      <c r="V5" s="14">
        <v>0.63500000000000001</v>
      </c>
      <c r="AA5" s="15">
        <f t="shared" si="0"/>
        <v>0.36499999999999999</v>
      </c>
      <c r="AE5" s="14" t="s">
        <v>135</v>
      </c>
    </row>
    <row r="6" spans="1:32" s="14" customFormat="1" x14ac:dyDescent="0.35">
      <c r="A6" s="14">
        <v>5</v>
      </c>
      <c r="B6" s="14" t="s">
        <v>34</v>
      </c>
      <c r="C6" s="14">
        <v>2010</v>
      </c>
      <c r="D6" s="14" t="s">
        <v>28</v>
      </c>
      <c r="L6" s="14" t="s">
        <v>127</v>
      </c>
      <c r="M6" s="14" t="s">
        <v>66</v>
      </c>
      <c r="O6" s="14">
        <v>670</v>
      </c>
      <c r="P6" s="14">
        <v>34</v>
      </c>
      <c r="Q6" s="14">
        <v>12</v>
      </c>
      <c r="R6" s="14" t="s">
        <v>164</v>
      </c>
      <c r="T6" s="14" t="s">
        <v>133</v>
      </c>
      <c r="U6" s="14" t="s">
        <v>25</v>
      </c>
      <c r="V6" s="14">
        <v>0.49399999999999999</v>
      </c>
      <c r="AA6" s="15">
        <f t="shared" si="0"/>
        <v>0.50600000000000001</v>
      </c>
      <c r="AE6" s="14" t="s">
        <v>135</v>
      </c>
    </row>
    <row r="7" spans="1:32" s="14" customFormat="1" x14ac:dyDescent="0.35">
      <c r="A7">
        <v>6</v>
      </c>
      <c r="B7" s="14" t="s">
        <v>34</v>
      </c>
      <c r="C7" s="14">
        <v>2010</v>
      </c>
      <c r="D7" s="14" t="s">
        <v>28</v>
      </c>
      <c r="L7" s="14" t="s">
        <v>127</v>
      </c>
      <c r="M7" s="14" t="s">
        <v>66</v>
      </c>
      <c r="O7" s="14">
        <v>670</v>
      </c>
      <c r="P7" s="14">
        <v>34</v>
      </c>
      <c r="Q7" s="14">
        <v>12</v>
      </c>
      <c r="R7" s="14" t="s">
        <v>164</v>
      </c>
      <c r="T7" s="14" t="s">
        <v>131</v>
      </c>
      <c r="U7" s="14" t="s">
        <v>25</v>
      </c>
      <c r="V7" s="14">
        <v>0.54600000000000004</v>
      </c>
      <c r="W7" s="14">
        <v>0.45399999999999996</v>
      </c>
      <c r="X7" s="14">
        <v>34</v>
      </c>
      <c r="Y7" s="14">
        <v>0.29332350251905293</v>
      </c>
      <c r="AA7" s="15">
        <f t="shared" si="0"/>
        <v>0.45399999999999996</v>
      </c>
      <c r="AB7">
        <v>34</v>
      </c>
      <c r="AC7">
        <v>0</v>
      </c>
      <c r="AE7" s="14" t="s">
        <v>135</v>
      </c>
    </row>
    <row r="8" spans="1:32" s="14" customFormat="1" x14ac:dyDescent="0.35">
      <c r="A8">
        <v>7</v>
      </c>
      <c r="B8" s="14" t="s">
        <v>34</v>
      </c>
      <c r="C8" s="14">
        <v>2010</v>
      </c>
      <c r="D8" s="14" t="s">
        <v>28</v>
      </c>
      <c r="L8" s="14" t="s">
        <v>127</v>
      </c>
      <c r="M8" s="14" t="s">
        <v>66</v>
      </c>
      <c r="O8" s="14">
        <v>670</v>
      </c>
      <c r="P8" s="14">
        <v>34</v>
      </c>
      <c r="Q8" s="14">
        <v>12</v>
      </c>
      <c r="R8" s="14" t="s">
        <v>168</v>
      </c>
      <c r="T8" s="14" t="s">
        <v>78</v>
      </c>
      <c r="U8" s="14" t="s">
        <v>25</v>
      </c>
      <c r="V8" s="14">
        <v>0.85499999999999998</v>
      </c>
      <c r="W8" s="14">
        <v>0.45399999999999996</v>
      </c>
      <c r="X8" s="14">
        <v>34</v>
      </c>
      <c r="Y8" s="14">
        <v>0.29332350251905293</v>
      </c>
      <c r="AA8" s="15">
        <f t="shared" ref="AA8" si="1">1-V8</f>
        <v>0.14500000000000002</v>
      </c>
      <c r="AB8">
        <v>34</v>
      </c>
      <c r="AC8">
        <v>0</v>
      </c>
      <c r="AE8" s="14" t="s">
        <v>135</v>
      </c>
    </row>
    <row r="9" spans="1:32" s="9" customFormat="1" x14ac:dyDescent="0.35">
      <c r="A9">
        <v>8</v>
      </c>
      <c r="B9" s="9" t="s">
        <v>36</v>
      </c>
      <c r="C9" s="9">
        <v>2019</v>
      </c>
      <c r="D9" s="9" t="s">
        <v>24</v>
      </c>
      <c r="E9" s="9" t="s">
        <v>37</v>
      </c>
      <c r="F9" s="9" t="s">
        <v>38</v>
      </c>
      <c r="G9" s="9">
        <v>2016</v>
      </c>
      <c r="H9" s="9" t="s">
        <v>39</v>
      </c>
      <c r="I9" s="9">
        <v>2017</v>
      </c>
      <c r="J9" s="9" t="s">
        <v>40</v>
      </c>
      <c r="K9" s="9">
        <v>2</v>
      </c>
      <c r="L9" s="9" t="s">
        <v>156</v>
      </c>
      <c r="M9" s="9" t="s">
        <v>26</v>
      </c>
      <c r="N9" s="9">
        <v>254</v>
      </c>
      <c r="P9" s="9">
        <v>9</v>
      </c>
      <c r="Q9" s="9">
        <v>3</v>
      </c>
      <c r="R9" s="9" t="s">
        <v>164</v>
      </c>
      <c r="S9" s="9" t="s">
        <v>85</v>
      </c>
      <c r="U9" s="9" t="s">
        <v>44</v>
      </c>
      <c r="V9" s="9">
        <v>0.85</v>
      </c>
      <c r="AA9" s="8">
        <f>1-V9</f>
        <v>0.15000000000000002</v>
      </c>
      <c r="AE9" s="9" t="s">
        <v>147</v>
      </c>
    </row>
    <row r="10" spans="1:32" s="9" customFormat="1" x14ac:dyDescent="0.35">
      <c r="A10">
        <v>9</v>
      </c>
      <c r="B10" s="9" t="s">
        <v>36</v>
      </c>
      <c r="C10" s="9">
        <v>2019</v>
      </c>
      <c r="D10" s="9" t="s">
        <v>24</v>
      </c>
      <c r="E10" s="9" t="s">
        <v>37</v>
      </c>
      <c r="F10" s="9" t="s">
        <v>38</v>
      </c>
      <c r="G10" s="9">
        <v>2016</v>
      </c>
      <c r="H10" s="9" t="s">
        <v>39</v>
      </c>
      <c r="I10" s="9">
        <v>2017</v>
      </c>
      <c r="J10" s="9" t="s">
        <v>40</v>
      </c>
      <c r="K10" s="9">
        <v>2</v>
      </c>
      <c r="L10" s="9" t="s">
        <v>156</v>
      </c>
      <c r="M10" s="9" t="s">
        <v>66</v>
      </c>
      <c r="N10" s="9">
        <v>312</v>
      </c>
      <c r="P10" s="9">
        <v>9</v>
      </c>
      <c r="Q10" s="9">
        <v>3</v>
      </c>
      <c r="R10" s="9" t="s">
        <v>164</v>
      </c>
      <c r="S10" s="9" t="s">
        <v>139</v>
      </c>
      <c r="U10" s="9" t="s">
        <v>44</v>
      </c>
      <c r="V10" s="9">
        <v>0.83</v>
      </c>
      <c r="AA10" s="8">
        <f>1-V10</f>
        <v>0.17000000000000004</v>
      </c>
      <c r="AE10" s="9" t="s">
        <v>147</v>
      </c>
    </row>
    <row r="11" spans="1:32" s="9" customFormat="1" x14ac:dyDescent="0.35">
      <c r="A11">
        <v>10</v>
      </c>
      <c r="B11" s="9" t="s">
        <v>41</v>
      </c>
      <c r="C11" s="9">
        <v>2004</v>
      </c>
      <c r="D11" s="9" t="s">
        <v>42</v>
      </c>
      <c r="L11" s="9" t="s">
        <v>156</v>
      </c>
      <c r="M11" s="9" t="s">
        <v>154</v>
      </c>
      <c r="N11" s="9">
        <v>24</v>
      </c>
      <c r="O11" s="9">
        <v>240</v>
      </c>
      <c r="P11" s="9">
        <v>8</v>
      </c>
      <c r="Q11" s="9">
        <v>0</v>
      </c>
      <c r="R11" s="9" t="s">
        <v>164</v>
      </c>
      <c r="T11" s="9" t="s">
        <v>43</v>
      </c>
      <c r="U11" s="9" t="s">
        <v>44</v>
      </c>
      <c r="V11" s="9">
        <v>0.91700000000000004</v>
      </c>
      <c r="AA11" s="8">
        <f>1-V11</f>
        <v>8.2999999999999963E-2</v>
      </c>
      <c r="AE11" s="9" t="s">
        <v>45</v>
      </c>
      <c r="AF11" s="9" t="s">
        <v>46</v>
      </c>
    </row>
    <row r="12" spans="1:32" s="9" customFormat="1" x14ac:dyDescent="0.35">
      <c r="A12">
        <v>11</v>
      </c>
      <c r="B12" s="9" t="s">
        <v>41</v>
      </c>
      <c r="C12" s="9">
        <v>2004</v>
      </c>
      <c r="D12" s="9" t="s">
        <v>42</v>
      </c>
      <c r="L12" s="9" t="s">
        <v>156</v>
      </c>
      <c r="M12" s="9" t="s">
        <v>154</v>
      </c>
      <c r="N12" s="9">
        <v>24</v>
      </c>
      <c r="O12" s="9">
        <v>240</v>
      </c>
      <c r="P12" s="9">
        <v>8</v>
      </c>
      <c r="Q12" s="9">
        <v>0</v>
      </c>
      <c r="R12" s="9" t="s">
        <v>164</v>
      </c>
      <c r="T12" s="9" t="s">
        <v>33</v>
      </c>
      <c r="U12" s="9" t="s">
        <v>44</v>
      </c>
      <c r="V12" s="9">
        <v>0.74199999999999999</v>
      </c>
      <c r="AA12" s="8">
        <f>1-V12</f>
        <v>0.25800000000000001</v>
      </c>
      <c r="AE12" s="9" t="s">
        <v>45</v>
      </c>
      <c r="AF12" s="9" t="s">
        <v>46</v>
      </c>
    </row>
    <row r="13" spans="1:32" s="11" customFormat="1" x14ac:dyDescent="0.35">
      <c r="A13">
        <v>12</v>
      </c>
      <c r="B13" s="11" t="s">
        <v>47</v>
      </c>
      <c r="C13" s="11">
        <v>2004</v>
      </c>
      <c r="D13" s="11" t="s">
        <v>48</v>
      </c>
      <c r="E13" s="11" t="s">
        <v>49</v>
      </c>
      <c r="G13" s="11">
        <v>2001</v>
      </c>
      <c r="I13" s="11">
        <v>2003</v>
      </c>
      <c r="K13" s="11">
        <v>3</v>
      </c>
      <c r="L13" s="11" t="s">
        <v>156</v>
      </c>
      <c r="M13" s="11" t="s">
        <v>154</v>
      </c>
      <c r="O13" s="11">
        <v>171</v>
      </c>
      <c r="P13" s="11">
        <v>7</v>
      </c>
      <c r="Q13" s="11">
        <v>2</v>
      </c>
      <c r="R13" s="11" t="s">
        <v>164</v>
      </c>
      <c r="T13" s="11" t="s">
        <v>33</v>
      </c>
      <c r="U13" s="11" t="s">
        <v>50</v>
      </c>
      <c r="V13">
        <v>0.92</v>
      </c>
      <c r="W13" s="1">
        <v>7.999999999999996E-2</v>
      </c>
      <c r="X13">
        <v>7</v>
      </c>
      <c r="Y13">
        <v>7.8868581606093058E-2</v>
      </c>
      <c r="Z13" s="11">
        <v>0.92</v>
      </c>
      <c r="AA13" s="12">
        <v>7.999999999999996E-2</v>
      </c>
      <c r="AB13">
        <v>7</v>
      </c>
      <c r="AC13">
        <v>7.8868581606093058E-2</v>
      </c>
      <c r="AF13" s="11" t="s">
        <v>51</v>
      </c>
    </row>
    <row r="14" spans="1:32" x14ac:dyDescent="0.35">
      <c r="A14">
        <v>13</v>
      </c>
      <c r="B14" t="s">
        <v>52</v>
      </c>
      <c r="C14">
        <v>2004</v>
      </c>
      <c r="D14" t="s">
        <v>28</v>
      </c>
      <c r="E14" t="s">
        <v>53</v>
      </c>
      <c r="L14" t="s">
        <v>156</v>
      </c>
      <c r="M14" t="s">
        <v>154</v>
      </c>
      <c r="O14">
        <v>1199</v>
      </c>
      <c r="P14">
        <v>26</v>
      </c>
      <c r="Q14">
        <v>9</v>
      </c>
      <c r="R14" t="s">
        <v>164</v>
      </c>
      <c r="T14" t="s">
        <v>33</v>
      </c>
      <c r="U14" t="s">
        <v>50</v>
      </c>
      <c r="V14">
        <v>0.75</v>
      </c>
      <c r="AA14" s="1">
        <f t="shared" si="0"/>
        <v>0.25</v>
      </c>
    </row>
    <row r="15" spans="1:32" s="9" customFormat="1" x14ac:dyDescent="0.35">
      <c r="A15">
        <v>14</v>
      </c>
      <c r="B15" s="9" t="s">
        <v>54</v>
      </c>
      <c r="C15" s="9">
        <v>2006</v>
      </c>
      <c r="D15" s="9" t="s">
        <v>145</v>
      </c>
      <c r="E15" s="9" t="s">
        <v>146</v>
      </c>
      <c r="L15" s="9" t="s">
        <v>156</v>
      </c>
      <c r="M15" s="9" t="s">
        <v>154</v>
      </c>
      <c r="O15" s="9">
        <v>2941</v>
      </c>
      <c r="P15" s="9">
        <v>5</v>
      </c>
      <c r="Q15" s="9">
        <v>0</v>
      </c>
      <c r="R15" s="9" t="s">
        <v>164</v>
      </c>
      <c r="T15" s="9" t="s">
        <v>35</v>
      </c>
      <c r="U15" s="9" t="s">
        <v>44</v>
      </c>
      <c r="V15" s="9">
        <v>0.99399999999999999</v>
      </c>
      <c r="AA15" s="8">
        <f>1-V15</f>
        <v>6.0000000000000053E-3</v>
      </c>
      <c r="AE15" s="9" t="s">
        <v>143</v>
      </c>
      <c r="AF15" s="9" t="s">
        <v>144</v>
      </c>
    </row>
    <row r="16" spans="1:32" s="9" customFormat="1" x14ac:dyDescent="0.35">
      <c r="A16">
        <v>15</v>
      </c>
      <c r="B16" s="9" t="s">
        <v>54</v>
      </c>
      <c r="C16" s="9">
        <v>2006</v>
      </c>
      <c r="D16" s="9" t="s">
        <v>145</v>
      </c>
      <c r="E16" s="9" t="s">
        <v>146</v>
      </c>
      <c r="L16" s="9" t="s">
        <v>156</v>
      </c>
      <c r="M16" s="9" t="s">
        <v>154</v>
      </c>
      <c r="O16" s="9">
        <v>2941</v>
      </c>
      <c r="P16" s="9">
        <v>5</v>
      </c>
      <c r="Q16" s="9">
        <v>0</v>
      </c>
      <c r="R16" s="9" t="s">
        <v>164</v>
      </c>
      <c r="T16" s="9" t="s">
        <v>33</v>
      </c>
      <c r="U16" s="9" t="s">
        <v>44</v>
      </c>
      <c r="V16" s="9">
        <v>0.83099999999999996</v>
      </c>
      <c r="AA16" s="8">
        <f>1-V16</f>
        <v>0.16900000000000004</v>
      </c>
      <c r="AE16" s="9" t="s">
        <v>143</v>
      </c>
      <c r="AF16" s="9" t="s">
        <v>144</v>
      </c>
    </row>
    <row r="17" spans="1:32" s="9" customFormat="1" x14ac:dyDescent="0.35">
      <c r="A17">
        <v>16</v>
      </c>
      <c r="B17" s="9" t="s">
        <v>54</v>
      </c>
      <c r="C17" s="9">
        <v>2006</v>
      </c>
      <c r="D17" s="9" t="s">
        <v>145</v>
      </c>
      <c r="E17" s="9" t="s">
        <v>146</v>
      </c>
      <c r="L17" s="9" t="s">
        <v>156</v>
      </c>
      <c r="M17" s="9" t="s">
        <v>154</v>
      </c>
      <c r="O17" s="9">
        <v>2941</v>
      </c>
      <c r="P17" s="9">
        <v>5</v>
      </c>
      <c r="Q17" s="9">
        <v>0</v>
      </c>
      <c r="R17" s="9" t="s">
        <v>164</v>
      </c>
      <c r="T17" s="9" t="s">
        <v>27</v>
      </c>
      <c r="U17" s="9" t="s">
        <v>44</v>
      </c>
      <c r="V17" s="9">
        <v>0.99399999999999999</v>
      </c>
      <c r="AA17" s="8">
        <f>1-V17</f>
        <v>6.0000000000000053E-3</v>
      </c>
      <c r="AE17" s="9" t="s">
        <v>143</v>
      </c>
      <c r="AF17" s="9" t="s">
        <v>144</v>
      </c>
    </row>
    <row r="18" spans="1:32" s="11" customFormat="1" x14ac:dyDescent="0.35">
      <c r="A18">
        <v>17</v>
      </c>
      <c r="B18" s="11" t="s">
        <v>57</v>
      </c>
      <c r="C18" s="11">
        <v>2005</v>
      </c>
      <c r="D18" s="11" t="s">
        <v>28</v>
      </c>
      <c r="E18" s="11" t="s">
        <v>58</v>
      </c>
      <c r="G18" s="11">
        <v>1997</v>
      </c>
      <c r="I18" s="11">
        <v>2000</v>
      </c>
      <c r="K18" s="11">
        <v>4</v>
      </c>
      <c r="L18" s="11" t="s">
        <v>156</v>
      </c>
      <c r="M18" s="11" t="s">
        <v>154</v>
      </c>
      <c r="O18" s="11">
        <v>400</v>
      </c>
      <c r="P18" s="11">
        <v>20</v>
      </c>
      <c r="Q18" s="11">
        <v>7</v>
      </c>
      <c r="R18" s="11" t="s">
        <v>164</v>
      </c>
      <c r="T18" s="11" t="s">
        <v>33</v>
      </c>
      <c r="U18" s="11" t="s">
        <v>50</v>
      </c>
      <c r="V18" s="13">
        <v>0.80449999999999999</v>
      </c>
      <c r="W18" s="11">
        <v>0.19550000000000001</v>
      </c>
      <c r="X18" s="11">
        <v>5</v>
      </c>
      <c r="Y18" s="11">
        <v>0.11554220008291331</v>
      </c>
      <c r="Z18" s="11">
        <v>0.80449999999999999</v>
      </c>
      <c r="AA18" s="12">
        <v>0.19550000000000001</v>
      </c>
      <c r="AB18">
        <v>5</v>
      </c>
      <c r="AC18">
        <v>0.11554220008291331</v>
      </c>
      <c r="AE18" s="11" t="s">
        <v>59</v>
      </c>
      <c r="AF18" s="11" t="s">
        <v>60</v>
      </c>
    </row>
    <row r="19" spans="1:32" s="11" customFormat="1" x14ac:dyDescent="0.35">
      <c r="A19">
        <v>18</v>
      </c>
      <c r="B19" s="11" t="s">
        <v>57</v>
      </c>
      <c r="C19" s="11">
        <v>2005</v>
      </c>
      <c r="D19" s="11" t="s">
        <v>28</v>
      </c>
      <c r="E19" s="11" t="s">
        <v>58</v>
      </c>
      <c r="G19" s="11">
        <v>1997</v>
      </c>
      <c r="I19" s="11">
        <v>2000</v>
      </c>
      <c r="K19" s="11">
        <v>4</v>
      </c>
      <c r="L19" s="11" t="s">
        <v>156</v>
      </c>
      <c r="M19" s="11" t="s">
        <v>154</v>
      </c>
      <c r="O19" s="11">
        <v>400</v>
      </c>
      <c r="P19" s="11">
        <v>20</v>
      </c>
      <c r="Q19" s="11">
        <v>7</v>
      </c>
      <c r="R19" s="11" t="s">
        <v>164</v>
      </c>
      <c r="T19" s="11" t="s">
        <v>61</v>
      </c>
      <c r="U19" s="11" t="s">
        <v>50</v>
      </c>
      <c r="V19" s="13">
        <v>0.4995</v>
      </c>
      <c r="W19" s="11">
        <v>0.50049999999999994</v>
      </c>
      <c r="X19" s="11">
        <v>5</v>
      </c>
      <c r="Y19" s="11">
        <v>0.27958898404622456</v>
      </c>
      <c r="Z19" s="11">
        <v>0.4995</v>
      </c>
      <c r="AA19" s="12">
        <v>0.50049999999999994</v>
      </c>
      <c r="AB19">
        <v>5</v>
      </c>
      <c r="AC19">
        <v>0.27958898404622456</v>
      </c>
      <c r="AE19" s="11" t="s">
        <v>59</v>
      </c>
    </row>
    <row r="20" spans="1:32" s="11" customFormat="1" x14ac:dyDescent="0.35">
      <c r="A20">
        <v>19</v>
      </c>
      <c r="B20" s="11" t="s">
        <v>57</v>
      </c>
      <c r="C20" s="11">
        <v>2005</v>
      </c>
      <c r="D20" s="11" t="s">
        <v>28</v>
      </c>
      <c r="E20" s="11" t="s">
        <v>58</v>
      </c>
      <c r="G20" s="11">
        <v>1997</v>
      </c>
      <c r="I20" s="11">
        <v>2000</v>
      </c>
      <c r="K20" s="11">
        <v>4</v>
      </c>
      <c r="L20" s="11" t="s">
        <v>156</v>
      </c>
      <c r="M20" s="11" t="s">
        <v>154</v>
      </c>
      <c r="O20" s="11">
        <v>400</v>
      </c>
      <c r="P20" s="11">
        <v>20</v>
      </c>
      <c r="Q20" s="11">
        <v>7</v>
      </c>
      <c r="R20" s="11" t="s">
        <v>164</v>
      </c>
      <c r="T20" s="11" t="s">
        <v>62</v>
      </c>
      <c r="U20" s="11" t="s">
        <v>50</v>
      </c>
      <c r="V20" s="13">
        <v>0.49849999999999994</v>
      </c>
      <c r="W20" s="11">
        <v>0.50150000000000006</v>
      </c>
      <c r="X20" s="11">
        <v>5</v>
      </c>
      <c r="Y20" s="11">
        <v>0.27806474066303305</v>
      </c>
      <c r="Z20" s="11">
        <v>0.49849999999999994</v>
      </c>
      <c r="AA20" s="12">
        <v>0.50150000000000006</v>
      </c>
      <c r="AB20">
        <v>5</v>
      </c>
      <c r="AC20">
        <v>0.27806474066303305</v>
      </c>
      <c r="AE20" s="11" t="s">
        <v>59</v>
      </c>
    </row>
    <row r="21" spans="1:32" s="11" customFormat="1" x14ac:dyDescent="0.35">
      <c r="A21">
        <v>20</v>
      </c>
      <c r="B21" s="11" t="s">
        <v>57</v>
      </c>
      <c r="C21" s="11">
        <v>2005</v>
      </c>
      <c r="D21" s="11" t="s">
        <v>28</v>
      </c>
      <c r="E21" s="11" t="s">
        <v>58</v>
      </c>
      <c r="G21" s="11">
        <v>1997</v>
      </c>
      <c r="I21" s="11">
        <v>2000</v>
      </c>
      <c r="K21" s="11">
        <v>4</v>
      </c>
      <c r="L21" s="11" t="s">
        <v>156</v>
      </c>
      <c r="M21" s="11" t="s">
        <v>154</v>
      </c>
      <c r="O21" s="11">
        <v>400</v>
      </c>
      <c r="P21" s="11">
        <v>20</v>
      </c>
      <c r="Q21" s="11">
        <v>7</v>
      </c>
      <c r="R21" s="11" t="s">
        <v>168</v>
      </c>
      <c r="S21" s="11" t="s">
        <v>185</v>
      </c>
      <c r="T21" s="11" t="s">
        <v>63</v>
      </c>
      <c r="U21" s="11" t="s">
        <v>50</v>
      </c>
      <c r="V21" s="13">
        <v>0.69400000000000006</v>
      </c>
      <c r="W21" s="11">
        <v>0.30599999999999994</v>
      </c>
      <c r="X21" s="11">
        <v>5</v>
      </c>
      <c r="Y21" s="11">
        <v>0.17386776584519686</v>
      </c>
      <c r="Z21" s="11">
        <v>0.69400000000000006</v>
      </c>
      <c r="AA21" s="12">
        <v>0.30599999999999994</v>
      </c>
      <c r="AB21">
        <v>5</v>
      </c>
      <c r="AC21">
        <v>0.17386776584519686</v>
      </c>
      <c r="AE21" s="11" t="s">
        <v>59</v>
      </c>
    </row>
    <row r="22" spans="1:32" s="11" customFormat="1" x14ac:dyDescent="0.35">
      <c r="A22">
        <v>21</v>
      </c>
      <c r="B22" s="11" t="s">
        <v>64</v>
      </c>
      <c r="C22" s="11">
        <v>2007</v>
      </c>
      <c r="D22" s="11" t="s">
        <v>24</v>
      </c>
      <c r="E22" s="11" t="s">
        <v>37</v>
      </c>
      <c r="F22" s="11" t="s">
        <v>65</v>
      </c>
      <c r="L22" s="11" t="s">
        <v>156</v>
      </c>
      <c r="M22" s="11" t="s">
        <v>66</v>
      </c>
      <c r="O22" s="11">
        <v>584</v>
      </c>
      <c r="P22" s="11">
        <v>9</v>
      </c>
      <c r="Q22" s="11">
        <v>6</v>
      </c>
      <c r="R22" s="11" t="s">
        <v>164</v>
      </c>
      <c r="T22" s="11" t="s">
        <v>33</v>
      </c>
      <c r="U22" s="11" t="s">
        <v>50</v>
      </c>
      <c r="V22" s="11">
        <v>0.68300000000000005</v>
      </c>
      <c r="W22" s="11">
        <v>0.31699999999999995</v>
      </c>
      <c r="X22" s="11">
        <v>9</v>
      </c>
      <c r="Y22" s="11">
        <v>0.16869643486305808</v>
      </c>
      <c r="Z22" s="11">
        <v>0.68300000000000005</v>
      </c>
      <c r="AA22" s="12">
        <v>0.31699999999999995</v>
      </c>
      <c r="AB22">
        <v>9</v>
      </c>
      <c r="AC22">
        <v>0.16869643486305808</v>
      </c>
      <c r="AE22" s="11" t="s">
        <v>67</v>
      </c>
    </row>
    <row r="23" spans="1:32" s="11" customFormat="1" x14ac:dyDescent="0.35">
      <c r="A23">
        <v>22</v>
      </c>
      <c r="B23" s="11" t="s">
        <v>68</v>
      </c>
      <c r="C23" s="11">
        <v>2009</v>
      </c>
      <c r="D23" s="11" t="s">
        <v>28</v>
      </c>
      <c r="E23" s="11" t="s">
        <v>29</v>
      </c>
      <c r="F23" s="11" t="s">
        <v>30</v>
      </c>
      <c r="G23" s="11">
        <v>1998</v>
      </c>
      <c r="I23" s="11">
        <v>1999</v>
      </c>
      <c r="K23" s="11">
        <v>2</v>
      </c>
      <c r="L23" s="11" t="s">
        <v>69</v>
      </c>
      <c r="M23" s="11" t="s">
        <v>154</v>
      </c>
      <c r="O23" s="11">
        <v>713</v>
      </c>
      <c r="P23" s="11">
        <v>14</v>
      </c>
      <c r="Q23" s="11">
        <v>5</v>
      </c>
      <c r="R23" s="11" t="s">
        <v>168</v>
      </c>
      <c r="T23" s="11" t="s">
        <v>63</v>
      </c>
      <c r="U23" s="11" t="s">
        <v>50</v>
      </c>
      <c r="V23" s="11">
        <v>0.98</v>
      </c>
      <c r="W23" s="11">
        <v>2.0000000000000018E-2</v>
      </c>
      <c r="X23" s="11">
        <v>14</v>
      </c>
      <c r="Y23" s="11">
        <v>0.31518899270690831</v>
      </c>
      <c r="Z23" s="11">
        <v>0.98</v>
      </c>
      <c r="AA23" s="12">
        <v>2.0000000000000018E-2</v>
      </c>
      <c r="AB23">
        <v>14</v>
      </c>
      <c r="AC23">
        <v>0.31518899270690831</v>
      </c>
      <c r="AE23" s="11" t="s">
        <v>59</v>
      </c>
    </row>
    <row r="24" spans="1:32" s="11" customFormat="1" x14ac:dyDescent="0.35">
      <c r="A24">
        <v>23</v>
      </c>
      <c r="B24" s="11" t="s">
        <v>68</v>
      </c>
      <c r="C24" s="11">
        <v>2009</v>
      </c>
      <c r="D24" s="11" t="s">
        <v>28</v>
      </c>
      <c r="E24" s="11" t="s">
        <v>29</v>
      </c>
      <c r="F24" s="11" t="s">
        <v>30</v>
      </c>
      <c r="G24" s="11">
        <v>1998</v>
      </c>
      <c r="I24" s="11">
        <v>1999</v>
      </c>
      <c r="K24" s="11">
        <v>2</v>
      </c>
      <c r="L24" s="11" t="s">
        <v>70</v>
      </c>
      <c r="M24" s="11" t="s">
        <v>154</v>
      </c>
      <c r="O24" s="11">
        <v>713</v>
      </c>
      <c r="P24" s="11">
        <v>14</v>
      </c>
      <c r="Q24" s="11">
        <v>5</v>
      </c>
      <c r="R24" s="11" t="s">
        <v>164</v>
      </c>
      <c r="T24" s="11" t="s">
        <v>33</v>
      </c>
      <c r="U24" s="11" t="s">
        <v>50</v>
      </c>
      <c r="V24" s="11">
        <v>0.73</v>
      </c>
      <c r="W24" s="11">
        <v>0.27</v>
      </c>
      <c r="X24" s="11">
        <v>14</v>
      </c>
      <c r="Y24" s="11">
        <v>0.16812540464008782</v>
      </c>
      <c r="Z24" s="11">
        <v>0.73</v>
      </c>
      <c r="AA24" s="12">
        <v>0.27</v>
      </c>
      <c r="AB24">
        <v>14</v>
      </c>
      <c r="AC24">
        <v>0.16812540464008782</v>
      </c>
      <c r="AE24" s="11" t="s">
        <v>59</v>
      </c>
    </row>
    <row r="25" spans="1:32" s="11" customFormat="1" x14ac:dyDescent="0.35">
      <c r="A25">
        <v>24</v>
      </c>
      <c r="B25" s="11" t="s">
        <v>68</v>
      </c>
      <c r="C25" s="11">
        <v>2009</v>
      </c>
      <c r="D25" s="11" t="s">
        <v>28</v>
      </c>
      <c r="E25" s="11" t="s">
        <v>29</v>
      </c>
      <c r="F25" s="11" t="s">
        <v>30</v>
      </c>
      <c r="G25" s="11">
        <v>1998</v>
      </c>
      <c r="I25" s="11">
        <v>1999</v>
      </c>
      <c r="K25" s="11">
        <v>2</v>
      </c>
      <c r="L25" s="11" t="s">
        <v>71</v>
      </c>
      <c r="M25" s="11" t="s">
        <v>154</v>
      </c>
      <c r="O25" s="11">
        <v>713</v>
      </c>
      <c r="P25" s="11">
        <v>14</v>
      </c>
      <c r="Q25" s="11">
        <v>5</v>
      </c>
      <c r="R25" s="11" t="s">
        <v>168</v>
      </c>
      <c r="T25" s="11" t="s">
        <v>72</v>
      </c>
      <c r="U25" s="11" t="s">
        <v>50</v>
      </c>
      <c r="V25" s="11">
        <v>0.87</v>
      </c>
      <c r="W25" s="11">
        <v>0.13</v>
      </c>
      <c r="X25" s="11">
        <v>14</v>
      </c>
      <c r="Y25" s="11">
        <v>0.10906201204778</v>
      </c>
      <c r="Z25" s="11">
        <v>0.87</v>
      </c>
      <c r="AA25" s="12">
        <v>0.13</v>
      </c>
      <c r="AB25">
        <v>14</v>
      </c>
      <c r="AC25">
        <v>0.10906201204778</v>
      </c>
      <c r="AE25" s="11" t="s">
        <v>59</v>
      </c>
    </row>
    <row r="26" spans="1:32" s="11" customFormat="1" x14ac:dyDescent="0.35">
      <c r="A26">
        <v>25</v>
      </c>
      <c r="B26" s="11" t="s">
        <v>73</v>
      </c>
      <c r="C26" s="11">
        <v>2010</v>
      </c>
      <c r="D26" s="11" t="s">
        <v>24</v>
      </c>
      <c r="E26" s="11" t="s">
        <v>37</v>
      </c>
      <c r="F26" s="11" t="s">
        <v>56</v>
      </c>
      <c r="L26" s="11" t="s">
        <v>128</v>
      </c>
      <c r="M26" s="11" t="s">
        <v>26</v>
      </c>
      <c r="O26" s="11">
        <v>31</v>
      </c>
      <c r="P26" s="11">
        <v>8</v>
      </c>
      <c r="Q26" s="11">
        <v>1</v>
      </c>
      <c r="R26" s="11" t="s">
        <v>164</v>
      </c>
      <c r="T26" s="11" t="s">
        <v>74</v>
      </c>
      <c r="U26" s="11" t="s">
        <v>50</v>
      </c>
      <c r="V26" s="11">
        <v>0.85</v>
      </c>
      <c r="W26" s="11">
        <v>0.84499999999999997</v>
      </c>
      <c r="X26" s="11">
        <v>6.2E-2</v>
      </c>
      <c r="Y26" s="11">
        <v>0.97099999999999997</v>
      </c>
      <c r="Z26" s="11">
        <v>0.01</v>
      </c>
      <c r="AA26" s="12">
        <f t="shared" si="0"/>
        <v>0.15000000000000002</v>
      </c>
      <c r="AE26" s="11" t="s">
        <v>59</v>
      </c>
      <c r="AF26" s="11" t="s">
        <v>182</v>
      </c>
    </row>
    <row r="27" spans="1:32" s="11" customFormat="1" x14ac:dyDescent="0.35">
      <c r="A27">
        <v>26</v>
      </c>
      <c r="B27" s="11" t="s">
        <v>73</v>
      </c>
      <c r="C27" s="11">
        <v>2010</v>
      </c>
      <c r="D27" s="11" t="s">
        <v>24</v>
      </c>
      <c r="E27" s="11" t="s">
        <v>37</v>
      </c>
      <c r="F27" s="11" t="s">
        <v>56</v>
      </c>
      <c r="L27" s="11" t="s">
        <v>128</v>
      </c>
      <c r="M27" s="11" t="s">
        <v>26</v>
      </c>
      <c r="O27" s="11">
        <v>31</v>
      </c>
      <c r="P27" s="11">
        <v>8</v>
      </c>
      <c r="Q27" s="11">
        <v>1</v>
      </c>
      <c r="R27" s="11" t="s">
        <v>168</v>
      </c>
      <c r="T27" s="11" t="s">
        <v>72</v>
      </c>
      <c r="U27" s="11" t="s">
        <v>50</v>
      </c>
      <c r="V27" s="11">
        <v>0.7</v>
      </c>
      <c r="W27" s="11">
        <v>0.72199999999999998</v>
      </c>
      <c r="X27" s="11">
        <v>5.2999999999999999E-2</v>
      </c>
      <c r="Y27" s="11">
        <v>943</v>
      </c>
      <c r="Z27" s="11">
        <v>1.2999999999999999E-2</v>
      </c>
      <c r="AA27" s="12">
        <f t="shared" si="0"/>
        <v>0.30000000000000004</v>
      </c>
      <c r="AE27" s="11" t="s">
        <v>59</v>
      </c>
    </row>
    <row r="28" spans="1:32" s="11" customFormat="1" x14ac:dyDescent="0.35">
      <c r="A28">
        <v>27</v>
      </c>
      <c r="B28" s="11" t="s">
        <v>73</v>
      </c>
      <c r="C28" s="11">
        <v>2010</v>
      </c>
      <c r="D28" s="11" t="s">
        <v>24</v>
      </c>
      <c r="E28" s="11" t="s">
        <v>37</v>
      </c>
      <c r="F28" s="11" t="s">
        <v>56</v>
      </c>
      <c r="L28" s="11" t="s">
        <v>128</v>
      </c>
      <c r="M28" s="11" t="s">
        <v>26</v>
      </c>
      <c r="O28" s="11">
        <v>31</v>
      </c>
      <c r="P28" s="11">
        <v>8</v>
      </c>
      <c r="Q28" s="11">
        <v>1</v>
      </c>
      <c r="R28" s="11" t="s">
        <v>168</v>
      </c>
      <c r="T28" s="11" t="s">
        <v>63</v>
      </c>
      <c r="U28" s="11" t="s">
        <v>50</v>
      </c>
      <c r="V28" s="11">
        <v>0.67</v>
      </c>
      <c r="W28" s="11">
        <v>0.56499999999999995</v>
      </c>
      <c r="X28" s="11">
        <v>0.126</v>
      </c>
      <c r="Y28" s="11">
        <v>0.90400000000000003</v>
      </c>
      <c r="Z28" s="11">
        <v>1.7000000000000001E-2</v>
      </c>
      <c r="AA28" s="12">
        <f t="shared" si="0"/>
        <v>0.32999999999999996</v>
      </c>
      <c r="AE28" s="11" t="s">
        <v>59</v>
      </c>
    </row>
    <row r="29" spans="1:32" s="11" customFormat="1" x14ac:dyDescent="0.35">
      <c r="A29">
        <v>28</v>
      </c>
      <c r="B29" s="11" t="s">
        <v>73</v>
      </c>
      <c r="C29" s="11">
        <v>2010</v>
      </c>
      <c r="D29" s="11" t="s">
        <v>24</v>
      </c>
      <c r="E29" s="11" t="s">
        <v>37</v>
      </c>
      <c r="F29" s="11" t="s">
        <v>56</v>
      </c>
      <c r="L29" s="11" t="s">
        <v>128</v>
      </c>
      <c r="M29" s="11" t="s">
        <v>26</v>
      </c>
      <c r="O29" s="11">
        <v>31</v>
      </c>
      <c r="P29" s="11">
        <v>8</v>
      </c>
      <c r="Q29" s="11">
        <v>1</v>
      </c>
      <c r="R29" s="11" t="s">
        <v>168</v>
      </c>
      <c r="T29" s="11" t="s">
        <v>75</v>
      </c>
      <c r="U29" s="11" t="s">
        <v>50</v>
      </c>
      <c r="V29" s="11">
        <v>0.75</v>
      </c>
      <c r="W29" s="11">
        <v>0.52100000000000002</v>
      </c>
      <c r="X29" s="11">
        <v>0.107</v>
      </c>
      <c r="Y29" s="11">
        <v>0.90800000000000003</v>
      </c>
      <c r="Z29" s="11">
        <v>1.6E-2</v>
      </c>
      <c r="AA29" s="12">
        <f t="shared" si="0"/>
        <v>0.25</v>
      </c>
      <c r="AE29" s="11" t="s">
        <v>59</v>
      </c>
    </row>
    <row r="30" spans="1:32" s="11" customFormat="1" x14ac:dyDescent="0.35">
      <c r="A30">
        <v>29</v>
      </c>
      <c r="B30" s="11" t="s">
        <v>73</v>
      </c>
      <c r="C30" s="11">
        <v>2010</v>
      </c>
      <c r="D30" s="11" t="s">
        <v>24</v>
      </c>
      <c r="E30" s="11" t="s">
        <v>37</v>
      </c>
      <c r="F30" s="11" t="s">
        <v>56</v>
      </c>
      <c r="L30" s="11" t="s">
        <v>128</v>
      </c>
      <c r="M30" s="11" t="s">
        <v>26</v>
      </c>
      <c r="O30" s="11">
        <v>31</v>
      </c>
      <c r="P30" s="11">
        <v>8</v>
      </c>
      <c r="Q30" s="11">
        <v>1</v>
      </c>
      <c r="R30" s="11" t="s">
        <v>164</v>
      </c>
      <c r="T30" s="11" t="s">
        <v>33</v>
      </c>
      <c r="U30" s="11" t="s">
        <v>50</v>
      </c>
      <c r="V30" s="11">
        <v>0.77</v>
      </c>
      <c r="W30" s="11">
        <v>0.81599999999999995</v>
      </c>
      <c r="X30" s="11">
        <v>5.8999999999999997E-2</v>
      </c>
      <c r="Y30" s="11">
        <v>0.90400000000000003</v>
      </c>
      <c r="Z30" s="11">
        <v>0.01</v>
      </c>
      <c r="AA30" s="12">
        <f t="shared" si="0"/>
        <v>0.22999999999999998</v>
      </c>
      <c r="AE30" s="11" t="s">
        <v>59</v>
      </c>
    </row>
    <row r="31" spans="1:32" s="11" customFormat="1" x14ac:dyDescent="0.35">
      <c r="A31">
        <v>30</v>
      </c>
      <c r="B31" s="11" t="s">
        <v>73</v>
      </c>
      <c r="C31" s="11">
        <v>2010</v>
      </c>
      <c r="D31" s="11" t="s">
        <v>24</v>
      </c>
      <c r="E31" s="11" t="s">
        <v>37</v>
      </c>
      <c r="F31" s="11" t="s">
        <v>76</v>
      </c>
      <c r="L31" s="11" t="s">
        <v>128</v>
      </c>
      <c r="M31" s="11" t="s">
        <v>26</v>
      </c>
      <c r="O31" s="11">
        <v>82</v>
      </c>
      <c r="P31" s="11">
        <v>11</v>
      </c>
      <c r="Q31" s="11">
        <v>4</v>
      </c>
      <c r="R31" s="11" t="s">
        <v>164</v>
      </c>
      <c r="T31" s="11" t="s">
        <v>74</v>
      </c>
      <c r="U31" s="11">
        <v>0.87</v>
      </c>
      <c r="V31" s="11">
        <v>0.13</v>
      </c>
      <c r="W31" s="11">
        <v>11</v>
      </c>
      <c r="X31" s="11">
        <v>0.12727922061357852</v>
      </c>
      <c r="Y31" s="11">
        <v>0.98799999999999999</v>
      </c>
      <c r="Z31" s="11">
        <v>1.0999999999999999E-2</v>
      </c>
      <c r="AA31" s="12">
        <f t="shared" si="0"/>
        <v>0.87</v>
      </c>
      <c r="AB31">
        <v>11</v>
      </c>
      <c r="AC31">
        <v>0.12727922061357852</v>
      </c>
      <c r="AE31" s="11" t="s">
        <v>59</v>
      </c>
    </row>
    <row r="32" spans="1:32" s="11" customFormat="1" x14ac:dyDescent="0.35">
      <c r="A32">
        <v>31</v>
      </c>
      <c r="B32" s="11" t="s">
        <v>73</v>
      </c>
      <c r="C32" s="11">
        <v>2010</v>
      </c>
      <c r="D32" s="11" t="s">
        <v>24</v>
      </c>
      <c r="E32" s="11" t="s">
        <v>37</v>
      </c>
      <c r="F32" s="11" t="s">
        <v>76</v>
      </c>
      <c r="L32" s="11" t="s">
        <v>128</v>
      </c>
      <c r="M32" s="11" t="s">
        <v>26</v>
      </c>
      <c r="O32" s="11">
        <v>82</v>
      </c>
      <c r="P32" s="11">
        <v>11</v>
      </c>
      <c r="Q32" s="11">
        <v>4</v>
      </c>
      <c r="R32" s="11" t="s">
        <v>168</v>
      </c>
      <c r="T32" s="11" t="s">
        <v>72</v>
      </c>
      <c r="U32" s="11">
        <v>0.8600000000000001</v>
      </c>
      <c r="V32" s="11">
        <v>0.1399999999999999</v>
      </c>
      <c r="W32" s="11">
        <v>11</v>
      </c>
      <c r="X32" s="11">
        <v>8.4852813742385708E-2</v>
      </c>
      <c r="Y32" s="11">
        <v>0.97899999999999998</v>
      </c>
      <c r="Z32" s="11">
        <v>0.01</v>
      </c>
      <c r="AA32" s="12">
        <f t="shared" si="0"/>
        <v>0.8600000000000001</v>
      </c>
      <c r="AB32">
        <v>11</v>
      </c>
      <c r="AC32">
        <v>8.4852813742385708E-2</v>
      </c>
      <c r="AE32" s="11" t="s">
        <v>59</v>
      </c>
    </row>
    <row r="33" spans="1:32" s="11" customFormat="1" x14ac:dyDescent="0.35">
      <c r="A33">
        <v>32</v>
      </c>
      <c r="B33" s="11" t="s">
        <v>73</v>
      </c>
      <c r="C33" s="11">
        <v>2010</v>
      </c>
      <c r="D33" s="11" t="s">
        <v>24</v>
      </c>
      <c r="E33" s="11" t="s">
        <v>37</v>
      </c>
      <c r="F33" s="11" t="s">
        <v>76</v>
      </c>
      <c r="L33" s="11" t="s">
        <v>128</v>
      </c>
      <c r="M33" s="11" t="s">
        <v>26</v>
      </c>
      <c r="O33" s="11">
        <v>82</v>
      </c>
      <c r="P33" s="11">
        <v>11</v>
      </c>
      <c r="Q33" s="11">
        <v>4</v>
      </c>
      <c r="R33" s="11" t="s">
        <v>168</v>
      </c>
      <c r="T33" s="11" t="s">
        <v>63</v>
      </c>
      <c r="U33" s="11">
        <v>0.875</v>
      </c>
      <c r="V33" s="11">
        <v>0.125</v>
      </c>
      <c r="W33" s="11">
        <v>11</v>
      </c>
      <c r="X33" s="11">
        <v>4.9497474683058366E-2</v>
      </c>
      <c r="Y33" s="11">
        <v>0.96099999999999997</v>
      </c>
      <c r="Z33" s="11">
        <v>7.0000000000000001E-3</v>
      </c>
      <c r="AA33" s="12">
        <f t="shared" si="0"/>
        <v>0.875</v>
      </c>
      <c r="AB33">
        <v>11</v>
      </c>
      <c r="AC33">
        <v>4.9497474683058366E-2</v>
      </c>
      <c r="AE33" s="11" t="s">
        <v>59</v>
      </c>
    </row>
    <row r="34" spans="1:32" s="11" customFormat="1" x14ac:dyDescent="0.35">
      <c r="A34">
        <v>33</v>
      </c>
      <c r="B34" s="11" t="s">
        <v>73</v>
      </c>
      <c r="C34" s="11">
        <v>2010</v>
      </c>
      <c r="D34" s="11" t="s">
        <v>24</v>
      </c>
      <c r="E34" s="11" t="s">
        <v>37</v>
      </c>
      <c r="F34" s="11" t="s">
        <v>76</v>
      </c>
      <c r="L34" s="11" t="s">
        <v>128</v>
      </c>
      <c r="M34" s="11" t="s">
        <v>26</v>
      </c>
      <c r="O34" s="11">
        <v>82</v>
      </c>
      <c r="P34" s="11">
        <v>11</v>
      </c>
      <c r="Q34" s="11">
        <v>4</v>
      </c>
      <c r="R34" s="11" t="s">
        <v>168</v>
      </c>
      <c r="T34" s="11" t="s">
        <v>75</v>
      </c>
      <c r="U34" s="11">
        <v>0.82499999999999996</v>
      </c>
      <c r="V34" s="11">
        <v>0.17500000000000004</v>
      </c>
      <c r="W34" s="11">
        <v>11</v>
      </c>
      <c r="X34" s="11">
        <v>7.7781745930520216E-2</v>
      </c>
      <c r="Y34" s="11">
        <v>0.95499999999999996</v>
      </c>
      <c r="Z34" s="11">
        <v>8.0000000000000002E-3</v>
      </c>
      <c r="AA34" s="12">
        <f t="shared" si="0"/>
        <v>0.82499999999999996</v>
      </c>
      <c r="AB34">
        <v>11</v>
      </c>
      <c r="AC34">
        <v>7.7781745930520216E-2</v>
      </c>
      <c r="AE34" s="11" t="s">
        <v>59</v>
      </c>
    </row>
    <row r="35" spans="1:32" s="11" customFormat="1" x14ac:dyDescent="0.35">
      <c r="A35">
        <v>34</v>
      </c>
      <c r="B35" s="11" t="s">
        <v>73</v>
      </c>
      <c r="C35" s="11">
        <v>2010</v>
      </c>
      <c r="D35" s="11" t="s">
        <v>24</v>
      </c>
      <c r="E35" s="11" t="s">
        <v>37</v>
      </c>
      <c r="F35" s="11" t="s">
        <v>76</v>
      </c>
      <c r="L35" s="11" t="s">
        <v>128</v>
      </c>
      <c r="M35" s="11" t="s">
        <v>26</v>
      </c>
      <c r="O35" s="11">
        <v>82</v>
      </c>
      <c r="P35" s="11">
        <v>11</v>
      </c>
      <c r="Q35" s="11">
        <v>4</v>
      </c>
      <c r="R35" s="11" t="s">
        <v>164</v>
      </c>
      <c r="T35" s="11" t="s">
        <v>33</v>
      </c>
      <c r="U35" s="11">
        <v>0.67500000000000004</v>
      </c>
      <c r="V35" s="11">
        <v>0.32499999999999996</v>
      </c>
      <c r="W35" s="11">
        <v>11</v>
      </c>
      <c r="X35" s="11">
        <v>9.1923881554251172E-2</v>
      </c>
      <c r="Y35" s="11">
        <v>0.94299999999999995</v>
      </c>
      <c r="Z35" s="11">
        <v>1.0999999999999999E-2</v>
      </c>
      <c r="AA35" s="12">
        <f t="shared" si="0"/>
        <v>0.67500000000000004</v>
      </c>
      <c r="AB35">
        <v>11</v>
      </c>
      <c r="AC35">
        <v>9.1923881554251172E-2</v>
      </c>
      <c r="AE35" s="11" t="s">
        <v>59</v>
      </c>
    </row>
    <row r="36" spans="1:32" x14ac:dyDescent="0.35">
      <c r="A36">
        <v>35</v>
      </c>
      <c r="B36" t="s">
        <v>77</v>
      </c>
      <c r="C36">
        <v>2012</v>
      </c>
      <c r="D36" t="s">
        <v>28</v>
      </c>
      <c r="L36" t="s">
        <v>127</v>
      </c>
      <c r="M36" t="s">
        <v>66</v>
      </c>
      <c r="O36">
        <v>1350</v>
      </c>
      <c r="P36">
        <v>34</v>
      </c>
      <c r="Q36">
        <v>12</v>
      </c>
      <c r="R36" t="s">
        <v>168</v>
      </c>
      <c r="S36" t="s">
        <v>148</v>
      </c>
      <c r="T36" t="s">
        <v>78</v>
      </c>
      <c r="U36" t="s">
        <v>25</v>
      </c>
      <c r="V36">
        <v>0.80500000000000005</v>
      </c>
      <c r="AA36" s="1">
        <f t="shared" si="0"/>
        <v>0.19499999999999995</v>
      </c>
      <c r="AE36" t="s">
        <v>149</v>
      </c>
    </row>
    <row r="37" spans="1:32" x14ac:dyDescent="0.35">
      <c r="A37">
        <v>36</v>
      </c>
      <c r="B37" t="s">
        <v>79</v>
      </c>
      <c r="C37">
        <v>2013</v>
      </c>
      <c r="D37" t="s">
        <v>42</v>
      </c>
      <c r="E37" t="s">
        <v>80</v>
      </c>
      <c r="F37" t="s">
        <v>81</v>
      </c>
      <c r="G37">
        <v>2010</v>
      </c>
      <c r="H37" t="s">
        <v>82</v>
      </c>
      <c r="I37">
        <v>2012</v>
      </c>
      <c r="J37" t="s">
        <v>32</v>
      </c>
      <c r="K37">
        <v>3</v>
      </c>
      <c r="L37" t="s">
        <v>156</v>
      </c>
      <c r="M37" t="s">
        <v>66</v>
      </c>
      <c r="O37">
        <v>263</v>
      </c>
      <c r="P37">
        <v>4</v>
      </c>
      <c r="Q37">
        <v>1</v>
      </c>
      <c r="R37" t="s">
        <v>164</v>
      </c>
      <c r="T37" t="s">
        <v>33</v>
      </c>
      <c r="U37" t="s">
        <v>50</v>
      </c>
      <c r="V37">
        <v>0.875</v>
      </c>
      <c r="AA37" s="1">
        <f t="shared" si="0"/>
        <v>0.125</v>
      </c>
      <c r="AE37" t="s">
        <v>59</v>
      </c>
    </row>
    <row r="38" spans="1:32" s="11" customFormat="1" x14ac:dyDescent="0.35">
      <c r="A38">
        <v>37</v>
      </c>
      <c r="B38" s="11" t="s">
        <v>83</v>
      </c>
      <c r="C38" s="11">
        <v>2019</v>
      </c>
      <c r="D38" s="11" t="s">
        <v>28</v>
      </c>
      <c r="F38" s="11" t="s">
        <v>84</v>
      </c>
      <c r="L38" s="11" t="s">
        <v>156</v>
      </c>
      <c r="M38" s="11" t="s">
        <v>66</v>
      </c>
      <c r="N38" s="11">
        <v>148</v>
      </c>
      <c r="P38" s="11">
        <v>9</v>
      </c>
      <c r="Q38" s="11">
        <v>2</v>
      </c>
      <c r="R38" s="11" t="s">
        <v>164</v>
      </c>
      <c r="S38" s="11" t="s">
        <v>85</v>
      </c>
      <c r="U38" s="11" t="s">
        <v>86</v>
      </c>
      <c r="V38" s="11">
        <v>0.71</v>
      </c>
      <c r="AA38" s="12">
        <f t="shared" si="0"/>
        <v>0.29000000000000004</v>
      </c>
      <c r="AB38">
        <v>9</v>
      </c>
      <c r="AC38">
        <v>0.30251465360583524</v>
      </c>
      <c r="AD38" s="11" t="s">
        <v>159</v>
      </c>
      <c r="AE38" s="11" t="s">
        <v>87</v>
      </c>
    </row>
    <row r="39" spans="1:32" s="11" customFormat="1" x14ac:dyDescent="0.35">
      <c r="A39">
        <v>38</v>
      </c>
      <c r="B39" s="11" t="s">
        <v>83</v>
      </c>
      <c r="C39" s="11">
        <v>2019</v>
      </c>
      <c r="D39" s="11" t="s">
        <v>28</v>
      </c>
      <c r="F39" s="11" t="s">
        <v>84</v>
      </c>
      <c r="L39" s="11" t="s">
        <v>156</v>
      </c>
      <c r="M39" s="11" t="s">
        <v>66</v>
      </c>
      <c r="N39" s="11">
        <v>148</v>
      </c>
      <c r="P39" s="11">
        <v>9</v>
      </c>
      <c r="Q39" s="11">
        <v>2</v>
      </c>
      <c r="R39" s="11" t="s">
        <v>164</v>
      </c>
      <c r="S39" s="11" t="s">
        <v>88</v>
      </c>
      <c r="U39" s="11" t="s">
        <v>86</v>
      </c>
      <c r="V39" s="11">
        <v>0.77</v>
      </c>
      <c r="AA39" s="12">
        <f t="shared" si="0"/>
        <v>0.22999999999999998</v>
      </c>
      <c r="AB39">
        <v>9</v>
      </c>
      <c r="AC39">
        <v>0.29248919975409199</v>
      </c>
      <c r="AD39" s="11" t="s">
        <v>159</v>
      </c>
      <c r="AE39" s="11" t="s">
        <v>87</v>
      </c>
    </row>
    <row r="40" spans="1:32" s="11" customFormat="1" x14ac:dyDescent="0.35">
      <c r="A40">
        <v>39</v>
      </c>
      <c r="B40" s="11" t="s">
        <v>83</v>
      </c>
      <c r="C40" s="11">
        <v>2019</v>
      </c>
      <c r="D40" s="11" t="s">
        <v>28</v>
      </c>
      <c r="F40" s="11" t="s">
        <v>84</v>
      </c>
      <c r="L40" s="11" t="s">
        <v>156</v>
      </c>
      <c r="M40" s="11" t="s">
        <v>66</v>
      </c>
      <c r="N40" s="11">
        <v>148</v>
      </c>
      <c r="P40" s="11">
        <v>9</v>
      </c>
      <c r="Q40" s="11">
        <v>2</v>
      </c>
      <c r="R40" s="11" t="s">
        <v>164</v>
      </c>
      <c r="S40" s="11" t="s">
        <v>89</v>
      </c>
      <c r="U40" s="11" t="s">
        <v>86</v>
      </c>
      <c r="V40" s="11">
        <v>0.65</v>
      </c>
      <c r="AA40" s="12">
        <f t="shared" si="0"/>
        <v>0.35</v>
      </c>
      <c r="AB40">
        <v>9</v>
      </c>
      <c r="AC40">
        <v>0.25219138882729414</v>
      </c>
      <c r="AD40" s="11" t="s">
        <v>159</v>
      </c>
      <c r="AE40" s="11" t="s">
        <v>87</v>
      </c>
    </row>
    <row r="41" spans="1:32" s="11" customFormat="1" x14ac:dyDescent="0.35">
      <c r="A41">
        <v>40</v>
      </c>
      <c r="B41" s="11" t="s">
        <v>83</v>
      </c>
      <c r="C41" s="11">
        <v>2019</v>
      </c>
      <c r="D41" s="11" t="s">
        <v>28</v>
      </c>
      <c r="F41" s="11" t="s">
        <v>84</v>
      </c>
      <c r="L41" s="11" t="s">
        <v>156</v>
      </c>
      <c r="M41" s="11" t="s">
        <v>66</v>
      </c>
      <c r="N41" s="11">
        <v>148</v>
      </c>
      <c r="P41" s="11">
        <v>9</v>
      </c>
      <c r="Q41" s="11">
        <v>2</v>
      </c>
      <c r="R41" s="11" t="s">
        <v>164</v>
      </c>
      <c r="S41" s="11" t="s">
        <v>90</v>
      </c>
      <c r="U41" s="11" t="s">
        <v>86</v>
      </c>
      <c r="V41" s="11">
        <v>0.31</v>
      </c>
      <c r="AA41" s="12">
        <f t="shared" si="0"/>
        <v>0.69</v>
      </c>
      <c r="AB41">
        <v>9</v>
      </c>
      <c r="AC41">
        <v>0.41200682397649047</v>
      </c>
      <c r="AD41" s="11" t="s">
        <v>159</v>
      </c>
      <c r="AE41" s="11" t="s">
        <v>87</v>
      </c>
    </row>
    <row r="42" spans="1:32" x14ac:dyDescent="0.35">
      <c r="A42">
        <v>41</v>
      </c>
      <c r="B42" t="s">
        <v>91</v>
      </c>
      <c r="C42">
        <v>2000</v>
      </c>
      <c r="D42" t="s">
        <v>28</v>
      </c>
      <c r="E42" t="s">
        <v>29</v>
      </c>
      <c r="F42" t="s">
        <v>30</v>
      </c>
      <c r="G42">
        <v>1998</v>
      </c>
      <c r="I42">
        <v>1999</v>
      </c>
      <c r="K42">
        <v>2</v>
      </c>
      <c r="L42" t="s">
        <v>156</v>
      </c>
      <c r="M42" t="s">
        <v>154</v>
      </c>
      <c r="O42">
        <v>641</v>
      </c>
      <c r="P42">
        <v>12</v>
      </c>
      <c r="Q42">
        <v>5</v>
      </c>
      <c r="R42" t="s">
        <v>164</v>
      </c>
      <c r="T42" t="s">
        <v>33</v>
      </c>
      <c r="U42" t="s">
        <v>50</v>
      </c>
      <c r="V42">
        <v>0.81</v>
      </c>
      <c r="AA42" s="1">
        <f t="shared" si="0"/>
        <v>0.18999999999999995</v>
      </c>
      <c r="AE42" t="s">
        <v>59</v>
      </c>
      <c r="AF42" t="s">
        <v>92</v>
      </c>
    </row>
    <row r="43" spans="1:32" x14ac:dyDescent="0.35">
      <c r="A43">
        <v>42</v>
      </c>
      <c r="B43" t="s">
        <v>91</v>
      </c>
      <c r="C43">
        <v>2000</v>
      </c>
      <c r="D43" t="s">
        <v>28</v>
      </c>
      <c r="E43" t="s">
        <v>29</v>
      </c>
      <c r="F43" t="s">
        <v>30</v>
      </c>
      <c r="G43">
        <v>1998</v>
      </c>
      <c r="I43">
        <v>1999</v>
      </c>
      <c r="K43">
        <v>2</v>
      </c>
      <c r="L43" t="s">
        <v>156</v>
      </c>
      <c r="M43" t="s">
        <v>154</v>
      </c>
      <c r="O43">
        <v>641</v>
      </c>
      <c r="P43">
        <v>12</v>
      </c>
      <c r="Q43">
        <v>5</v>
      </c>
      <c r="R43" t="s">
        <v>168</v>
      </c>
      <c r="T43" t="s">
        <v>63</v>
      </c>
      <c r="U43" t="s">
        <v>50</v>
      </c>
      <c r="V43">
        <v>0.84799999999999998</v>
      </c>
      <c r="AA43" s="1">
        <f t="shared" si="0"/>
        <v>0.15200000000000002</v>
      </c>
      <c r="AE43" t="s">
        <v>59</v>
      </c>
      <c r="AF43" t="s">
        <v>92</v>
      </c>
    </row>
    <row r="44" spans="1:32" x14ac:dyDescent="0.35">
      <c r="A44">
        <v>43</v>
      </c>
      <c r="B44" t="s">
        <v>93</v>
      </c>
      <c r="C44">
        <v>2008</v>
      </c>
      <c r="D44" t="s">
        <v>28</v>
      </c>
      <c r="E44" t="s">
        <v>29</v>
      </c>
      <c r="L44" t="s">
        <v>150</v>
      </c>
      <c r="M44" t="s">
        <v>154</v>
      </c>
      <c r="N44">
        <v>45</v>
      </c>
      <c r="P44">
        <v>14</v>
      </c>
      <c r="R44" t="s">
        <v>168</v>
      </c>
      <c r="T44" t="s">
        <v>63</v>
      </c>
      <c r="U44" t="s">
        <v>50</v>
      </c>
      <c r="V44">
        <v>0.62</v>
      </c>
      <c r="AA44" s="1">
        <f t="shared" si="0"/>
        <v>0.38</v>
      </c>
      <c r="AE44" t="s">
        <v>196</v>
      </c>
    </row>
    <row r="45" spans="1:32" x14ac:dyDescent="0.35">
      <c r="A45">
        <v>44</v>
      </c>
      <c r="B45" t="s">
        <v>98</v>
      </c>
      <c r="C45">
        <v>2017</v>
      </c>
      <c r="D45" t="s">
        <v>28</v>
      </c>
      <c r="E45" t="s">
        <v>99</v>
      </c>
      <c r="G45">
        <v>2013</v>
      </c>
      <c r="I45">
        <v>2016</v>
      </c>
      <c r="K45">
        <v>4</v>
      </c>
      <c r="L45" t="s">
        <v>156</v>
      </c>
      <c r="M45" t="s">
        <v>66</v>
      </c>
      <c r="O45">
        <v>2465</v>
      </c>
      <c r="P45">
        <v>7</v>
      </c>
      <c r="Q45">
        <v>2</v>
      </c>
      <c r="R45" t="s">
        <v>164</v>
      </c>
      <c r="S45" t="s">
        <v>89</v>
      </c>
      <c r="U45" t="s">
        <v>25</v>
      </c>
      <c r="V45">
        <v>0.49399999999999999</v>
      </c>
      <c r="AA45" s="1">
        <f t="shared" si="0"/>
        <v>0.50600000000000001</v>
      </c>
      <c r="AE45" t="s">
        <v>153</v>
      </c>
    </row>
    <row r="46" spans="1:32" x14ac:dyDescent="0.35">
      <c r="A46">
        <v>45</v>
      </c>
      <c r="B46" t="s">
        <v>98</v>
      </c>
      <c r="C46">
        <v>2017</v>
      </c>
      <c r="D46" t="s">
        <v>28</v>
      </c>
      <c r="E46" t="s">
        <v>99</v>
      </c>
      <c r="G46">
        <v>2013</v>
      </c>
      <c r="I46">
        <v>2016</v>
      </c>
      <c r="K46">
        <v>4</v>
      </c>
      <c r="L46" t="s">
        <v>156</v>
      </c>
      <c r="M46" t="s">
        <v>66</v>
      </c>
      <c r="O46">
        <v>2465</v>
      </c>
      <c r="P46">
        <v>7</v>
      </c>
      <c r="Q46">
        <v>2</v>
      </c>
      <c r="R46" t="s">
        <v>164</v>
      </c>
      <c r="S46" t="s">
        <v>85</v>
      </c>
      <c r="U46" t="s">
        <v>25</v>
      </c>
      <c r="V46">
        <v>0.59099999999999997</v>
      </c>
      <c r="AA46" s="1">
        <f t="shared" si="0"/>
        <v>0.40900000000000003</v>
      </c>
    </row>
    <row r="47" spans="1:32" x14ac:dyDescent="0.35">
      <c r="A47">
        <v>46</v>
      </c>
      <c r="B47" t="s">
        <v>98</v>
      </c>
      <c r="C47">
        <v>2017</v>
      </c>
      <c r="D47" t="s">
        <v>28</v>
      </c>
      <c r="E47" t="s">
        <v>99</v>
      </c>
      <c r="G47">
        <v>2013</v>
      </c>
      <c r="I47">
        <v>2016</v>
      </c>
      <c r="K47">
        <v>4</v>
      </c>
      <c r="L47" t="s">
        <v>156</v>
      </c>
      <c r="M47" t="s">
        <v>66</v>
      </c>
      <c r="O47">
        <v>2465</v>
      </c>
      <c r="P47">
        <v>5</v>
      </c>
      <c r="Q47">
        <v>2</v>
      </c>
      <c r="R47" t="s">
        <v>164</v>
      </c>
      <c r="S47" t="s">
        <v>152</v>
      </c>
      <c r="U47" t="s">
        <v>25</v>
      </c>
      <c r="V47">
        <v>0.89600000000000002</v>
      </c>
      <c r="AA47" s="1">
        <f t="shared" si="0"/>
        <v>0.10399999999999998</v>
      </c>
    </row>
    <row r="48" spans="1:32" x14ac:dyDescent="0.35">
      <c r="A48">
        <v>47</v>
      </c>
      <c r="B48" t="s">
        <v>100</v>
      </c>
      <c r="C48">
        <v>2010</v>
      </c>
      <c r="D48" t="s">
        <v>24</v>
      </c>
      <c r="E48" t="s">
        <v>55</v>
      </c>
      <c r="F48" t="s">
        <v>101</v>
      </c>
      <c r="G48">
        <v>2006</v>
      </c>
      <c r="H48" t="s">
        <v>40</v>
      </c>
      <c r="I48">
        <v>2006</v>
      </c>
      <c r="J48" t="s">
        <v>102</v>
      </c>
      <c r="K48">
        <v>0.08</v>
      </c>
      <c r="L48" t="s">
        <v>156</v>
      </c>
      <c r="M48" t="s">
        <v>26</v>
      </c>
      <c r="N48">
        <v>621</v>
      </c>
      <c r="O48">
        <v>14674</v>
      </c>
      <c r="P48">
        <v>2</v>
      </c>
      <c r="Q48">
        <v>2</v>
      </c>
      <c r="R48" t="s">
        <v>164</v>
      </c>
      <c r="T48" t="s">
        <v>33</v>
      </c>
      <c r="U48" t="s">
        <v>50</v>
      </c>
      <c r="V48">
        <v>0.96699999999999997</v>
      </c>
      <c r="AA48" s="1">
        <f t="shared" si="0"/>
        <v>3.3000000000000029E-2</v>
      </c>
    </row>
    <row r="49" spans="1:24" s="9" customFormat="1" x14ac:dyDescent="0.35">
      <c r="A49">
        <v>48</v>
      </c>
      <c r="B49" s="9" t="s">
        <v>94</v>
      </c>
      <c r="C49" s="9">
        <v>2015</v>
      </c>
      <c r="D49" s="9" t="s">
        <v>24</v>
      </c>
      <c r="E49" s="9" t="s">
        <v>37</v>
      </c>
      <c r="F49" s="9" t="s">
        <v>95</v>
      </c>
      <c r="G49" s="9">
        <v>2012</v>
      </c>
      <c r="I49" s="9">
        <v>2013</v>
      </c>
      <c r="K49" s="9">
        <v>2</v>
      </c>
    </row>
    <row r="50" spans="1:24" s="9" customFormat="1" x14ac:dyDescent="0.35">
      <c r="A50">
        <v>49</v>
      </c>
      <c r="B50" s="9" t="s">
        <v>96</v>
      </c>
      <c r="C50" s="9">
        <v>2019</v>
      </c>
      <c r="D50" s="9" t="s">
        <v>24</v>
      </c>
      <c r="E50" s="9" t="s">
        <v>37</v>
      </c>
      <c r="F50" s="9" t="s">
        <v>97</v>
      </c>
      <c r="G50" s="9">
        <v>2003</v>
      </c>
      <c r="I50" s="9">
        <v>2017</v>
      </c>
      <c r="K50" s="9">
        <v>15</v>
      </c>
    </row>
    <row r="51" spans="1:24" x14ac:dyDescent="0.35">
      <c r="A51">
        <v>50</v>
      </c>
      <c r="B51" t="s">
        <v>167</v>
      </c>
      <c r="C51">
        <v>2022</v>
      </c>
      <c r="D51" t="s">
        <v>24</v>
      </c>
      <c r="E51" t="s">
        <v>37</v>
      </c>
      <c r="M51" t="s">
        <v>26</v>
      </c>
      <c r="P51">
        <v>9</v>
      </c>
      <c r="Q51">
        <v>4</v>
      </c>
      <c r="R51" t="s">
        <v>168</v>
      </c>
      <c r="U51" t="s">
        <v>25</v>
      </c>
      <c r="V51">
        <v>0.9</v>
      </c>
    </row>
    <row r="52" spans="1:24" x14ac:dyDescent="0.35">
      <c r="A52">
        <v>51</v>
      </c>
      <c r="B52" t="s">
        <v>167</v>
      </c>
      <c r="C52">
        <v>2022</v>
      </c>
      <c r="D52" t="s">
        <v>24</v>
      </c>
      <c r="E52" t="s">
        <v>37</v>
      </c>
      <c r="M52" t="s">
        <v>26</v>
      </c>
      <c r="P52">
        <v>9</v>
      </c>
      <c r="Q52">
        <v>4</v>
      </c>
      <c r="R52" t="s">
        <v>164</v>
      </c>
      <c r="S52" t="s">
        <v>85</v>
      </c>
      <c r="U52" t="s">
        <v>25</v>
      </c>
      <c r="V52">
        <v>0.65</v>
      </c>
    </row>
    <row r="53" spans="1:24" x14ac:dyDescent="0.35">
      <c r="A53">
        <v>52</v>
      </c>
      <c r="B53" t="s">
        <v>167</v>
      </c>
      <c r="C53">
        <v>2022</v>
      </c>
      <c r="D53" t="s">
        <v>24</v>
      </c>
      <c r="E53" t="s">
        <v>37</v>
      </c>
      <c r="M53" t="s">
        <v>26</v>
      </c>
      <c r="P53">
        <v>9</v>
      </c>
      <c r="Q53">
        <v>4</v>
      </c>
      <c r="R53" t="s">
        <v>164</v>
      </c>
      <c r="S53" t="s">
        <v>169</v>
      </c>
      <c r="U53" t="s">
        <v>25</v>
      </c>
      <c r="V53">
        <v>0.61</v>
      </c>
    </row>
    <row r="54" spans="1:24" x14ac:dyDescent="0.35">
      <c r="A54">
        <v>53</v>
      </c>
      <c r="B54" t="s">
        <v>209</v>
      </c>
      <c r="C54">
        <v>2014</v>
      </c>
      <c r="D54" t="s">
        <v>24</v>
      </c>
      <c r="E54" t="s">
        <v>37</v>
      </c>
      <c r="F54" t="s">
        <v>65</v>
      </c>
      <c r="L54" t="s">
        <v>176</v>
      </c>
      <c r="M54" t="s">
        <v>26</v>
      </c>
      <c r="O54">
        <v>1556</v>
      </c>
      <c r="P54" s="6">
        <v>11</v>
      </c>
      <c r="Q54">
        <v>5</v>
      </c>
      <c r="R54" t="s">
        <v>164</v>
      </c>
      <c r="S54" t="s">
        <v>33</v>
      </c>
      <c r="T54" t="s">
        <v>175</v>
      </c>
      <c r="U54" t="s">
        <v>50</v>
      </c>
      <c r="V54">
        <v>0.85</v>
      </c>
      <c r="W54">
        <f t="shared" ref="W54:W59" si="2">V54*O54</f>
        <v>1322.6</v>
      </c>
      <c r="X54" s="1">
        <f t="shared" ref="X54:X59" si="3">(1/O54*V54)+(1/(O54*(1-V54)))</f>
        <v>4.8307626392459294E-3</v>
      </c>
    </row>
    <row r="55" spans="1:24" x14ac:dyDescent="0.35">
      <c r="A55">
        <v>54</v>
      </c>
      <c r="B55" t="s">
        <v>209</v>
      </c>
      <c r="C55">
        <v>2014</v>
      </c>
      <c r="D55" t="s">
        <v>24</v>
      </c>
      <c r="E55" t="s">
        <v>37</v>
      </c>
      <c r="F55" t="s">
        <v>65</v>
      </c>
      <c r="L55" t="s">
        <v>176</v>
      </c>
      <c r="M55" t="s">
        <v>26</v>
      </c>
      <c r="O55">
        <v>1556</v>
      </c>
      <c r="P55" s="6">
        <v>11</v>
      </c>
      <c r="Q55">
        <v>5</v>
      </c>
      <c r="R55" t="s">
        <v>164</v>
      </c>
      <c r="S55" t="s">
        <v>33</v>
      </c>
      <c r="T55" t="s">
        <v>172</v>
      </c>
      <c r="U55" t="s">
        <v>50</v>
      </c>
      <c r="V55">
        <v>0.40400000000000003</v>
      </c>
      <c r="W55">
        <f t="shared" si="2"/>
        <v>628.62400000000002</v>
      </c>
      <c r="X55" s="1">
        <f t="shared" si="3"/>
        <v>1.3379513811010851E-3</v>
      </c>
    </row>
    <row r="56" spans="1:24" x14ac:dyDescent="0.35">
      <c r="A56">
        <v>55</v>
      </c>
      <c r="B56" t="s">
        <v>209</v>
      </c>
      <c r="C56">
        <v>2014</v>
      </c>
      <c r="D56" t="s">
        <v>24</v>
      </c>
      <c r="E56" t="s">
        <v>37</v>
      </c>
      <c r="F56" t="s">
        <v>65</v>
      </c>
      <c r="L56" t="s">
        <v>176</v>
      </c>
      <c r="M56" t="s">
        <v>26</v>
      </c>
      <c r="O56">
        <v>1556</v>
      </c>
      <c r="P56" s="6">
        <v>11</v>
      </c>
      <c r="Q56">
        <v>5</v>
      </c>
      <c r="R56" t="s">
        <v>164</v>
      </c>
      <c r="S56" t="s">
        <v>33</v>
      </c>
      <c r="T56" t="s">
        <v>173</v>
      </c>
      <c r="U56" t="s">
        <v>50</v>
      </c>
      <c r="V56">
        <v>0.82199999999999995</v>
      </c>
      <c r="W56">
        <f t="shared" si="2"/>
        <v>1279.0319999999999</v>
      </c>
      <c r="X56" s="1">
        <f t="shared" si="3"/>
        <v>4.138803038618178E-3</v>
      </c>
    </row>
    <row r="57" spans="1:24" x14ac:dyDescent="0.35">
      <c r="A57">
        <v>56</v>
      </c>
      <c r="B57" t="s">
        <v>209</v>
      </c>
      <c r="C57">
        <v>2014</v>
      </c>
      <c r="D57" t="s">
        <v>24</v>
      </c>
      <c r="E57" t="s">
        <v>37</v>
      </c>
      <c r="F57" t="s">
        <v>65</v>
      </c>
      <c r="L57" t="s">
        <v>176</v>
      </c>
      <c r="M57" t="s">
        <v>26</v>
      </c>
      <c r="O57">
        <v>1556</v>
      </c>
      <c r="P57" s="6">
        <v>11</v>
      </c>
      <c r="Q57">
        <v>5</v>
      </c>
      <c r="R57" t="s">
        <v>164</v>
      </c>
      <c r="S57" t="s">
        <v>33</v>
      </c>
      <c r="T57" t="s">
        <v>174</v>
      </c>
      <c r="U57" t="s">
        <v>50</v>
      </c>
      <c r="V57">
        <v>0.78</v>
      </c>
      <c r="W57">
        <f t="shared" si="2"/>
        <v>1213.68</v>
      </c>
      <c r="X57" s="1">
        <f t="shared" si="3"/>
        <v>3.4225286281841555E-3</v>
      </c>
    </row>
    <row r="58" spans="1:24" x14ac:dyDescent="0.35">
      <c r="A58">
        <v>57</v>
      </c>
      <c r="B58" t="s">
        <v>170</v>
      </c>
      <c r="C58">
        <v>2022</v>
      </c>
      <c r="D58" t="s">
        <v>210</v>
      </c>
      <c r="E58" t="s">
        <v>210</v>
      </c>
      <c r="F58" t="s">
        <v>211</v>
      </c>
      <c r="L58" t="s">
        <v>212</v>
      </c>
      <c r="M58" t="s">
        <v>26</v>
      </c>
      <c r="O58" s="6">
        <v>1377.2</v>
      </c>
      <c r="P58" s="6">
        <v>14</v>
      </c>
      <c r="Q58">
        <v>1</v>
      </c>
      <c r="R58" t="s">
        <v>164</v>
      </c>
      <c r="S58" t="s">
        <v>74</v>
      </c>
      <c r="T58" t="s">
        <v>213</v>
      </c>
      <c r="U58" t="s">
        <v>50</v>
      </c>
      <c r="V58">
        <v>0.84</v>
      </c>
      <c r="W58">
        <f t="shared" si="2"/>
        <v>1156.848</v>
      </c>
      <c r="X58" s="1">
        <f t="shared" si="3"/>
        <v>5.1481266337496355E-3</v>
      </c>
    </row>
    <row r="59" spans="1:24" x14ac:dyDescent="0.35">
      <c r="A59">
        <v>58</v>
      </c>
      <c r="B59" t="s">
        <v>170</v>
      </c>
      <c r="C59">
        <v>2022</v>
      </c>
      <c r="D59" t="s">
        <v>210</v>
      </c>
      <c r="E59" t="s">
        <v>210</v>
      </c>
      <c r="F59" t="s">
        <v>211</v>
      </c>
      <c r="L59" t="s">
        <v>212</v>
      </c>
      <c r="M59" t="s">
        <v>26</v>
      </c>
      <c r="O59" s="6">
        <f>O58+6536.2</f>
        <v>7913.4</v>
      </c>
      <c r="P59" s="6">
        <v>14</v>
      </c>
      <c r="Q59">
        <v>1</v>
      </c>
      <c r="R59" t="s">
        <v>164</v>
      </c>
      <c r="S59" t="s">
        <v>74</v>
      </c>
      <c r="T59" t="s">
        <v>214</v>
      </c>
      <c r="U59" t="s">
        <v>25</v>
      </c>
      <c r="V59">
        <v>0.86</v>
      </c>
      <c r="W59">
        <f t="shared" si="2"/>
        <v>6805.5239999999994</v>
      </c>
      <c r="X59" s="1">
        <f t="shared" si="3"/>
        <v>1.0113045142236135E-3</v>
      </c>
    </row>
    <row r="60" spans="1:24" x14ac:dyDescent="0.35">
      <c r="A60">
        <v>59</v>
      </c>
      <c r="Q60" s="7"/>
    </row>
    <row r="61" spans="1:24" x14ac:dyDescent="0.35">
      <c r="A61">
        <v>60</v>
      </c>
    </row>
    <row r="62" spans="1:24" x14ac:dyDescent="0.35">
      <c r="A62">
        <v>61</v>
      </c>
    </row>
    <row r="63" spans="1:24" x14ac:dyDescent="0.35">
      <c r="A63">
        <v>62</v>
      </c>
    </row>
    <row r="64" spans="1:24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</sheetData>
  <autoFilter ref="A1:AF48" xr:uid="{C23A8E5A-8F89-43F5-9750-DBD4DD3E7A78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8D67-E149-4E48-9C36-8DC12C46BFFC}">
  <dimension ref="A1:AB48"/>
  <sheetViews>
    <sheetView tabSelected="1" workbookViewId="0">
      <selection activeCell="E38" sqref="E38"/>
    </sheetView>
  </sheetViews>
  <sheetFormatPr defaultRowHeight="14.5" x14ac:dyDescent="0.35"/>
  <cols>
    <col min="1" max="1" width="15.1796875" customWidth="1"/>
    <col min="2" max="2" width="13.81640625" customWidth="1"/>
    <col min="3" max="4" width="6.54296875" customWidth="1"/>
    <col min="5" max="5" width="12.54296875" bestFit="1" customWidth="1"/>
    <col min="6" max="6" width="13.54296875" bestFit="1" customWidth="1"/>
    <col min="7" max="7" width="6.54296875" bestFit="1" customWidth="1"/>
    <col min="8" max="8" width="9.1796875" bestFit="1" customWidth="1"/>
    <col min="9" max="9" width="11.08984375" bestFit="1" customWidth="1"/>
    <col min="10" max="10" width="8.36328125" bestFit="1" customWidth="1"/>
    <col min="11" max="11" width="10.26953125" bestFit="1" customWidth="1"/>
    <col min="12" max="12" width="9.54296875" bestFit="1" customWidth="1"/>
    <col min="13" max="13" width="10.6328125" bestFit="1" customWidth="1"/>
    <col min="14" max="14" width="13.36328125" bestFit="1" customWidth="1"/>
    <col min="15" max="15" width="15.81640625" bestFit="1" customWidth="1"/>
    <col min="16" max="16" width="16.1796875" bestFit="1" customWidth="1"/>
    <col min="17" max="17" width="9.1796875" bestFit="1" customWidth="1"/>
    <col min="18" max="18" width="8.36328125" bestFit="1" customWidth="1"/>
    <col min="19" max="19" width="12" bestFit="1" customWidth="1"/>
    <col min="20" max="20" width="5.90625" bestFit="1" customWidth="1"/>
    <col min="21" max="21" width="12.36328125" bestFit="1" customWidth="1"/>
    <col min="22" max="22" width="10.7265625" bestFit="1" customWidth="1"/>
    <col min="23" max="23" width="8.36328125" bestFit="1" customWidth="1"/>
    <col min="24" max="24" width="8.36328125" customWidth="1"/>
    <col min="25" max="25" width="10" customWidth="1"/>
    <col min="26" max="26" width="6.90625" bestFit="1" customWidth="1"/>
  </cols>
  <sheetData>
    <row r="1" spans="1:28" s="18" customFormat="1" x14ac:dyDescent="0.35">
      <c r="A1" s="18" t="s">
        <v>0</v>
      </c>
      <c r="B1" s="18" t="s">
        <v>1</v>
      </c>
      <c r="C1" s="18" t="s">
        <v>2</v>
      </c>
      <c r="D1" s="18" t="s">
        <v>236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206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187</v>
      </c>
      <c r="R1" s="18" t="s">
        <v>188</v>
      </c>
      <c r="S1" s="18" t="s">
        <v>162</v>
      </c>
      <c r="T1" s="18" t="s">
        <v>17</v>
      </c>
      <c r="U1" s="18" t="s">
        <v>215</v>
      </c>
      <c r="V1" s="18" t="s">
        <v>18</v>
      </c>
      <c r="W1" s="18" t="s">
        <v>165</v>
      </c>
      <c r="X1" s="2" t="s">
        <v>205</v>
      </c>
      <c r="Y1" s="2" t="s">
        <v>208</v>
      </c>
      <c r="Z1" s="18" t="s">
        <v>201</v>
      </c>
      <c r="AA1" s="18" t="s">
        <v>216</v>
      </c>
      <c r="AB1" s="18" t="s">
        <v>217</v>
      </c>
    </row>
    <row r="2" spans="1:28" x14ac:dyDescent="0.35">
      <c r="A2">
        <v>2</v>
      </c>
      <c r="B2" t="s">
        <v>136</v>
      </c>
      <c r="C2">
        <v>1997</v>
      </c>
      <c r="D2">
        <v>1990</v>
      </c>
      <c r="E2" t="s">
        <v>28</v>
      </c>
      <c r="F2" t="s">
        <v>29</v>
      </c>
      <c r="G2" t="s">
        <v>30</v>
      </c>
      <c r="H2">
        <v>1993</v>
      </c>
      <c r="I2" t="s">
        <v>31</v>
      </c>
      <c r="J2">
        <v>1993</v>
      </c>
      <c r="K2" t="s">
        <v>32</v>
      </c>
      <c r="L2">
        <v>0.6</v>
      </c>
      <c r="M2" t="s">
        <v>156</v>
      </c>
      <c r="N2" t="s">
        <v>154</v>
      </c>
      <c r="P2">
        <v>483</v>
      </c>
      <c r="Q2">
        <v>11</v>
      </c>
      <c r="R2">
        <v>4</v>
      </c>
      <c r="S2" t="s">
        <v>164</v>
      </c>
      <c r="T2" t="s">
        <v>33</v>
      </c>
      <c r="V2" t="s">
        <v>50</v>
      </c>
      <c r="W2">
        <v>0.78400000000000003</v>
      </c>
      <c r="X2">
        <f t="shared" ref="X2:X48" si="0">W2*P2</f>
        <v>378.67200000000003</v>
      </c>
      <c r="Y2" s="1">
        <f t="shared" ref="Y2:Y48" si="1">(1/P2*W2)+(1/(P2*(1-W2)))</f>
        <v>1.1208342918487848E-2</v>
      </c>
      <c r="AA2">
        <v>1.2891306126662401</v>
      </c>
      <c r="AB2">
        <v>1.22259623886362E-2</v>
      </c>
    </row>
    <row r="3" spans="1:28" x14ac:dyDescent="0.35">
      <c r="A3">
        <v>3</v>
      </c>
      <c r="B3" t="s">
        <v>34</v>
      </c>
      <c r="C3">
        <v>2010</v>
      </c>
      <c r="D3">
        <v>2010</v>
      </c>
      <c r="E3" t="s">
        <v>28</v>
      </c>
      <c r="M3" t="s">
        <v>127</v>
      </c>
      <c r="N3" t="s">
        <v>66</v>
      </c>
      <c r="P3">
        <v>670</v>
      </c>
      <c r="Q3">
        <v>34</v>
      </c>
      <c r="R3">
        <v>12</v>
      </c>
      <c r="S3" t="s">
        <v>164</v>
      </c>
      <c r="T3" t="s">
        <v>207</v>
      </c>
      <c r="V3" t="s">
        <v>25</v>
      </c>
      <c r="W3">
        <v>0.36299999999999999</v>
      </c>
      <c r="X3">
        <f t="shared" si="0"/>
        <v>243.20999999999998</v>
      </c>
      <c r="Y3" s="1">
        <f t="shared" si="1"/>
        <v>2.8848637503221721E-3</v>
      </c>
      <c r="AA3">
        <v>-0.56236682130731297</v>
      </c>
      <c r="AB3">
        <v>6.4547457453059303E-3</v>
      </c>
    </row>
    <row r="4" spans="1:28" x14ac:dyDescent="0.35">
      <c r="A4">
        <v>4</v>
      </c>
      <c r="B4" t="s">
        <v>34</v>
      </c>
      <c r="C4">
        <v>2010</v>
      </c>
      <c r="D4">
        <v>2010</v>
      </c>
      <c r="E4" t="s">
        <v>28</v>
      </c>
      <c r="M4" t="s">
        <v>127</v>
      </c>
      <c r="N4" t="s">
        <v>66</v>
      </c>
      <c r="P4">
        <v>670</v>
      </c>
      <c r="Q4">
        <v>34</v>
      </c>
      <c r="R4">
        <v>12</v>
      </c>
      <c r="S4" t="s">
        <v>164</v>
      </c>
      <c r="T4" t="s">
        <v>129</v>
      </c>
      <c r="V4" t="s">
        <v>25</v>
      </c>
      <c r="W4">
        <v>0.63500000000000001</v>
      </c>
      <c r="X4">
        <f t="shared" si="0"/>
        <v>425.45</v>
      </c>
      <c r="Y4" s="1">
        <f t="shared" si="1"/>
        <v>5.036904518503374E-3</v>
      </c>
      <c r="AA4">
        <v>0.55372764531020002</v>
      </c>
      <c r="AB4">
        <v>6.4395957865724801E-3</v>
      </c>
    </row>
    <row r="5" spans="1:28" x14ac:dyDescent="0.35">
      <c r="A5">
        <v>5</v>
      </c>
      <c r="B5" t="s">
        <v>34</v>
      </c>
      <c r="C5">
        <v>2010</v>
      </c>
      <c r="D5">
        <v>2010</v>
      </c>
      <c r="E5" t="s">
        <v>28</v>
      </c>
      <c r="M5" t="s">
        <v>127</v>
      </c>
      <c r="N5" t="s">
        <v>66</v>
      </c>
      <c r="P5">
        <v>670</v>
      </c>
      <c r="Q5">
        <v>34</v>
      </c>
      <c r="R5">
        <v>12</v>
      </c>
      <c r="S5" t="s">
        <v>164</v>
      </c>
      <c r="T5" t="s">
        <v>133</v>
      </c>
      <c r="V5" t="s">
        <v>25</v>
      </c>
      <c r="W5">
        <v>0.49399999999999999</v>
      </c>
      <c r="X5">
        <f t="shared" si="0"/>
        <v>330.98</v>
      </c>
      <c r="Y5" s="1">
        <f t="shared" si="1"/>
        <v>3.6869919178809511E-3</v>
      </c>
      <c r="AA5">
        <v>-2.40011520995429E-2</v>
      </c>
      <c r="AB5">
        <v>5.9710090790387202E-3</v>
      </c>
    </row>
    <row r="6" spans="1:28" x14ac:dyDescent="0.35">
      <c r="A6">
        <v>6</v>
      </c>
      <c r="B6" t="s">
        <v>34</v>
      </c>
      <c r="C6">
        <v>2010</v>
      </c>
      <c r="D6">
        <v>2010</v>
      </c>
      <c r="E6" t="s">
        <v>28</v>
      </c>
      <c r="M6" t="s">
        <v>127</v>
      </c>
      <c r="N6" t="s">
        <v>66</v>
      </c>
      <c r="P6">
        <v>670</v>
      </c>
      <c r="Q6">
        <v>34</v>
      </c>
      <c r="R6">
        <v>12</v>
      </c>
      <c r="S6" t="s">
        <v>164</v>
      </c>
      <c r="T6" t="s">
        <v>131</v>
      </c>
      <c r="V6" t="s">
        <v>25</v>
      </c>
      <c r="W6">
        <v>0.54600000000000004</v>
      </c>
      <c r="X6">
        <f t="shared" si="0"/>
        <v>365.82000000000005</v>
      </c>
      <c r="Y6" s="1">
        <f t="shared" si="1"/>
        <v>4.1024524952330867E-3</v>
      </c>
      <c r="Z6">
        <v>34</v>
      </c>
      <c r="AA6">
        <v>0.18452177770355699</v>
      </c>
      <c r="AB6">
        <v>6.0211119452358202E-3</v>
      </c>
    </row>
    <row r="7" spans="1:28" x14ac:dyDescent="0.35">
      <c r="A7">
        <v>7</v>
      </c>
      <c r="B7" t="s">
        <v>34</v>
      </c>
      <c r="C7">
        <v>2010</v>
      </c>
      <c r="D7">
        <v>2010</v>
      </c>
      <c r="E7" t="s">
        <v>28</v>
      </c>
      <c r="M7" t="s">
        <v>127</v>
      </c>
      <c r="N7" t="s">
        <v>66</v>
      </c>
      <c r="P7">
        <v>670</v>
      </c>
      <c r="Q7">
        <v>34</v>
      </c>
      <c r="R7">
        <v>12</v>
      </c>
      <c r="S7" t="s">
        <v>168</v>
      </c>
      <c r="T7" t="s">
        <v>78</v>
      </c>
      <c r="V7" t="s">
        <v>25</v>
      </c>
      <c r="W7">
        <v>0.85499999999999998</v>
      </c>
      <c r="X7">
        <f t="shared" si="0"/>
        <v>572.85</v>
      </c>
      <c r="Y7" s="1">
        <f t="shared" si="1"/>
        <v>1.1569480185280494E-2</v>
      </c>
      <c r="AA7">
        <v>1.7743677265161899</v>
      </c>
      <c r="AB7">
        <v>1.20390184588251E-2</v>
      </c>
    </row>
    <row r="8" spans="1:28" x14ac:dyDescent="0.35">
      <c r="A8">
        <v>13</v>
      </c>
      <c r="B8" t="s">
        <v>52</v>
      </c>
      <c r="C8">
        <v>2004</v>
      </c>
      <c r="D8">
        <v>2000</v>
      </c>
      <c r="E8" t="s">
        <v>28</v>
      </c>
      <c r="F8" t="s">
        <v>53</v>
      </c>
      <c r="M8" t="s">
        <v>156</v>
      </c>
      <c r="N8" t="s">
        <v>154</v>
      </c>
      <c r="P8">
        <v>1199</v>
      </c>
      <c r="Q8">
        <v>26</v>
      </c>
      <c r="R8">
        <v>9</v>
      </c>
      <c r="S8" t="s">
        <v>164</v>
      </c>
      <c r="T8" t="s">
        <v>33</v>
      </c>
      <c r="V8" t="s">
        <v>50</v>
      </c>
      <c r="W8">
        <v>0.75</v>
      </c>
      <c r="X8">
        <f t="shared" si="0"/>
        <v>899.25</v>
      </c>
      <c r="Y8" s="1">
        <f t="shared" si="1"/>
        <v>3.9616346955796498E-3</v>
      </c>
      <c r="AA8">
        <v>1.09861228866811</v>
      </c>
      <c r="AB8">
        <v>4.4481512371420603E-3</v>
      </c>
    </row>
    <row r="9" spans="1:28" x14ac:dyDescent="0.35">
      <c r="A9">
        <v>17</v>
      </c>
      <c r="B9" t="s">
        <v>57</v>
      </c>
      <c r="C9">
        <v>2005</v>
      </c>
      <c r="D9">
        <v>2000</v>
      </c>
      <c r="E9" t="s">
        <v>28</v>
      </c>
      <c r="F9" t="s">
        <v>58</v>
      </c>
      <c r="H9">
        <v>1997</v>
      </c>
      <c r="J9">
        <v>2000</v>
      </c>
      <c r="L9">
        <v>4</v>
      </c>
      <c r="M9" t="s">
        <v>156</v>
      </c>
      <c r="N9" t="s">
        <v>154</v>
      </c>
      <c r="P9">
        <v>400</v>
      </c>
      <c r="Q9">
        <v>20</v>
      </c>
      <c r="R9">
        <v>7</v>
      </c>
      <c r="S9" t="s">
        <v>164</v>
      </c>
      <c r="T9" t="s">
        <v>33</v>
      </c>
      <c r="V9" t="s">
        <v>50</v>
      </c>
      <c r="W9">
        <v>0.80449999999999999</v>
      </c>
      <c r="X9">
        <f t="shared" si="0"/>
        <v>321.8</v>
      </c>
      <c r="Y9" s="1">
        <f t="shared" si="1"/>
        <v>1.4798973785166241E-2</v>
      </c>
      <c r="Z9">
        <v>5</v>
      </c>
      <c r="AA9">
        <v>1.4146605870070199</v>
      </c>
      <c r="AB9">
        <v>1.58952439840475E-2</v>
      </c>
    </row>
    <row r="10" spans="1:28" x14ac:dyDescent="0.35">
      <c r="A10">
        <v>18</v>
      </c>
      <c r="B10" t="s">
        <v>57</v>
      </c>
      <c r="C10">
        <v>2005</v>
      </c>
      <c r="D10">
        <v>2000</v>
      </c>
      <c r="E10" t="s">
        <v>28</v>
      </c>
      <c r="F10" t="s">
        <v>58</v>
      </c>
      <c r="H10">
        <v>1997</v>
      </c>
      <c r="J10">
        <v>2000</v>
      </c>
      <c r="L10">
        <v>4</v>
      </c>
      <c r="M10" t="s">
        <v>156</v>
      </c>
      <c r="N10" t="s">
        <v>154</v>
      </c>
      <c r="P10">
        <v>400</v>
      </c>
      <c r="Q10">
        <v>20</v>
      </c>
      <c r="R10">
        <v>7</v>
      </c>
      <c r="S10" t="s">
        <v>164</v>
      </c>
      <c r="T10" t="s">
        <v>61</v>
      </c>
      <c r="V10" t="s">
        <v>50</v>
      </c>
      <c r="W10">
        <v>0.4995</v>
      </c>
      <c r="X10">
        <f t="shared" si="0"/>
        <v>199.8</v>
      </c>
      <c r="Y10" s="1">
        <f t="shared" si="1"/>
        <v>6.2437549950049949E-3</v>
      </c>
      <c r="Z10">
        <v>5</v>
      </c>
      <c r="AA10">
        <v>-2.0000006666668901E-3</v>
      </c>
      <c r="AB10">
        <v>1.0000010000010001E-2</v>
      </c>
    </row>
    <row r="11" spans="1:28" x14ac:dyDescent="0.35">
      <c r="A11">
        <v>19</v>
      </c>
      <c r="B11" t="s">
        <v>57</v>
      </c>
      <c r="C11">
        <v>2005</v>
      </c>
      <c r="D11">
        <v>2000</v>
      </c>
      <c r="E11" t="s">
        <v>28</v>
      </c>
      <c r="F11" t="s">
        <v>58</v>
      </c>
      <c r="H11">
        <v>1997</v>
      </c>
      <c r="J11">
        <v>2000</v>
      </c>
      <c r="L11">
        <v>4</v>
      </c>
      <c r="M11" t="s">
        <v>156</v>
      </c>
      <c r="N11" t="s">
        <v>154</v>
      </c>
      <c r="P11">
        <v>400</v>
      </c>
      <c r="Q11">
        <v>20</v>
      </c>
      <c r="R11">
        <v>7</v>
      </c>
      <c r="S11" t="s">
        <v>164</v>
      </c>
      <c r="T11" t="s">
        <v>62</v>
      </c>
      <c r="V11" t="s">
        <v>50</v>
      </c>
      <c r="W11">
        <v>0.49849999999999994</v>
      </c>
      <c r="X11">
        <f t="shared" si="0"/>
        <v>199.39999999999998</v>
      </c>
      <c r="Y11" s="1">
        <f t="shared" si="1"/>
        <v>6.2312948654037878E-3</v>
      </c>
      <c r="Z11">
        <v>5</v>
      </c>
      <c r="AA11">
        <v>-6.0000180000974804E-3</v>
      </c>
      <c r="AB11">
        <v>1.0000090000809999E-2</v>
      </c>
    </row>
    <row r="12" spans="1:28" x14ac:dyDescent="0.35">
      <c r="A12">
        <v>20</v>
      </c>
      <c r="B12" t="s">
        <v>57</v>
      </c>
      <c r="C12">
        <v>2005</v>
      </c>
      <c r="D12">
        <v>2000</v>
      </c>
      <c r="E12" t="s">
        <v>28</v>
      </c>
      <c r="F12" t="s">
        <v>58</v>
      </c>
      <c r="H12">
        <v>1997</v>
      </c>
      <c r="J12">
        <v>2000</v>
      </c>
      <c r="L12">
        <v>4</v>
      </c>
      <c r="M12" t="s">
        <v>156</v>
      </c>
      <c r="N12" t="s">
        <v>154</v>
      </c>
      <c r="P12">
        <v>400</v>
      </c>
      <c r="Q12">
        <v>20</v>
      </c>
      <c r="R12">
        <v>7</v>
      </c>
      <c r="S12" t="s">
        <v>168</v>
      </c>
      <c r="T12" t="s">
        <v>63</v>
      </c>
      <c r="U12" t="s">
        <v>185</v>
      </c>
      <c r="V12" t="s">
        <v>50</v>
      </c>
      <c r="W12">
        <v>0.69400000000000006</v>
      </c>
      <c r="X12">
        <f t="shared" si="0"/>
        <v>277.60000000000002</v>
      </c>
      <c r="Y12" s="1">
        <f t="shared" si="1"/>
        <v>9.9049346405228784E-3</v>
      </c>
      <c r="Z12">
        <v>5</v>
      </c>
      <c r="AA12">
        <v>0.818886858554424</v>
      </c>
      <c r="AB12">
        <v>1.17722401160272E-2</v>
      </c>
    </row>
    <row r="13" spans="1:28" x14ac:dyDescent="0.35">
      <c r="A13">
        <v>21</v>
      </c>
      <c r="B13" t="s">
        <v>64</v>
      </c>
      <c r="C13">
        <v>2007</v>
      </c>
      <c r="D13">
        <v>2000</v>
      </c>
      <c r="E13" t="s">
        <v>24</v>
      </c>
      <c r="F13" t="s">
        <v>37</v>
      </c>
      <c r="G13" t="s">
        <v>65</v>
      </c>
      <c r="M13" t="s">
        <v>156</v>
      </c>
      <c r="N13" t="s">
        <v>66</v>
      </c>
      <c r="P13">
        <v>584</v>
      </c>
      <c r="Q13">
        <v>9</v>
      </c>
      <c r="R13">
        <v>6</v>
      </c>
      <c r="S13" t="s">
        <v>164</v>
      </c>
      <c r="T13" t="s">
        <v>33</v>
      </c>
      <c r="V13" t="s">
        <v>50</v>
      </c>
      <c r="W13">
        <v>0.68300000000000005</v>
      </c>
      <c r="X13">
        <f t="shared" si="0"/>
        <v>398.87200000000001</v>
      </c>
      <c r="Y13" s="1">
        <f t="shared" si="1"/>
        <v>6.5711885830344423E-3</v>
      </c>
      <c r="Z13">
        <v>9</v>
      </c>
      <c r="AA13">
        <v>0.76759308569351004</v>
      </c>
      <c r="AB13">
        <v>7.9087379723122107E-3</v>
      </c>
    </row>
    <row r="14" spans="1:28" x14ac:dyDescent="0.35">
      <c r="A14">
        <v>22</v>
      </c>
      <c r="B14" t="s">
        <v>68</v>
      </c>
      <c r="C14">
        <v>2009</v>
      </c>
      <c r="D14">
        <v>2000</v>
      </c>
      <c r="E14" t="s">
        <v>28</v>
      </c>
      <c r="F14" t="s">
        <v>29</v>
      </c>
      <c r="G14" t="s">
        <v>30</v>
      </c>
      <c r="H14">
        <v>1998</v>
      </c>
      <c r="J14">
        <v>1999</v>
      </c>
      <c r="L14">
        <v>2</v>
      </c>
      <c r="M14" t="s">
        <v>69</v>
      </c>
      <c r="N14" t="s">
        <v>154</v>
      </c>
      <c r="P14">
        <v>713</v>
      </c>
      <c r="Q14">
        <v>14</v>
      </c>
      <c r="R14">
        <v>5</v>
      </c>
      <c r="S14" t="s">
        <v>168</v>
      </c>
      <c r="T14" t="s">
        <v>63</v>
      </c>
      <c r="V14" t="s">
        <v>50</v>
      </c>
      <c r="W14">
        <v>0.98</v>
      </c>
      <c r="X14">
        <f t="shared" si="0"/>
        <v>698.74</v>
      </c>
      <c r="Y14" s="1">
        <f t="shared" si="1"/>
        <v>7.1500701262272037E-2</v>
      </c>
      <c r="Z14">
        <v>14</v>
      </c>
      <c r="AA14">
        <v>3.89182029811063</v>
      </c>
      <c r="AB14">
        <v>7.15573747030369E-2</v>
      </c>
    </row>
    <row r="15" spans="1:28" x14ac:dyDescent="0.35">
      <c r="A15">
        <v>23</v>
      </c>
      <c r="B15" t="s">
        <v>68</v>
      </c>
      <c r="C15">
        <v>2009</v>
      </c>
      <c r="D15">
        <v>2000</v>
      </c>
      <c r="E15" t="s">
        <v>28</v>
      </c>
      <c r="F15" t="s">
        <v>29</v>
      </c>
      <c r="G15" t="s">
        <v>30</v>
      </c>
      <c r="H15">
        <v>1998</v>
      </c>
      <c r="J15">
        <v>1999</v>
      </c>
      <c r="L15">
        <v>2</v>
      </c>
      <c r="M15" t="s">
        <v>70</v>
      </c>
      <c r="N15" t="s">
        <v>154</v>
      </c>
      <c r="P15">
        <v>713</v>
      </c>
      <c r="Q15">
        <v>14</v>
      </c>
      <c r="R15">
        <v>5</v>
      </c>
      <c r="S15" t="s">
        <v>164</v>
      </c>
      <c r="T15" t="s">
        <v>33</v>
      </c>
      <c r="V15" t="s">
        <v>50</v>
      </c>
      <c r="W15">
        <v>0.73</v>
      </c>
      <c r="X15">
        <f t="shared" si="0"/>
        <v>520.49</v>
      </c>
      <c r="Y15" s="1">
        <f t="shared" si="1"/>
        <v>6.2183782660640997E-3</v>
      </c>
      <c r="Z15">
        <v>14</v>
      </c>
      <c r="AA15">
        <v>0.99462257514406205</v>
      </c>
      <c r="AB15">
        <v>7.1158018476891096E-3</v>
      </c>
    </row>
    <row r="16" spans="1:28" x14ac:dyDescent="0.35">
      <c r="A16">
        <v>24</v>
      </c>
      <c r="B16" t="s">
        <v>68</v>
      </c>
      <c r="C16">
        <v>2009</v>
      </c>
      <c r="D16">
        <v>2000</v>
      </c>
      <c r="E16" t="s">
        <v>28</v>
      </c>
      <c r="F16" t="s">
        <v>29</v>
      </c>
      <c r="G16" t="s">
        <v>30</v>
      </c>
      <c r="H16">
        <v>1998</v>
      </c>
      <c r="J16">
        <v>1999</v>
      </c>
      <c r="L16">
        <v>2</v>
      </c>
      <c r="M16" t="s">
        <v>71</v>
      </c>
      <c r="N16" t="s">
        <v>154</v>
      </c>
      <c r="P16">
        <v>713</v>
      </c>
      <c r="Q16">
        <v>14</v>
      </c>
      <c r="R16">
        <v>5</v>
      </c>
      <c r="S16" t="s">
        <v>168</v>
      </c>
      <c r="T16" t="s">
        <v>72</v>
      </c>
      <c r="V16" t="s">
        <v>50</v>
      </c>
      <c r="W16">
        <v>0.87</v>
      </c>
      <c r="X16">
        <f t="shared" si="0"/>
        <v>620.30999999999995</v>
      </c>
      <c r="Y16" s="1">
        <f t="shared" si="1"/>
        <v>1.2008846693278671E-2</v>
      </c>
      <c r="Z16">
        <v>14</v>
      </c>
      <c r="AA16">
        <v>1.9009587611930501</v>
      </c>
      <c r="AB16">
        <v>1.2400747517060299E-2</v>
      </c>
    </row>
    <row r="17" spans="1:28" x14ac:dyDescent="0.35">
      <c r="A17">
        <v>25</v>
      </c>
      <c r="B17" t="s">
        <v>73</v>
      </c>
      <c r="C17">
        <v>2010</v>
      </c>
      <c r="D17">
        <v>2010</v>
      </c>
      <c r="E17" t="s">
        <v>24</v>
      </c>
      <c r="F17" t="s">
        <v>37</v>
      </c>
      <c r="G17" t="s">
        <v>56</v>
      </c>
      <c r="M17" t="s">
        <v>128</v>
      </c>
      <c r="N17" t="s">
        <v>26</v>
      </c>
      <c r="P17">
        <v>31</v>
      </c>
      <c r="Q17">
        <v>8</v>
      </c>
      <c r="R17">
        <v>1</v>
      </c>
      <c r="S17" t="s">
        <v>164</v>
      </c>
      <c r="T17" t="s">
        <v>74</v>
      </c>
      <c r="V17" t="s">
        <v>50</v>
      </c>
      <c r="W17">
        <v>0.85</v>
      </c>
      <c r="X17">
        <f t="shared" si="0"/>
        <v>26.349999999999998</v>
      </c>
      <c r="Y17" s="1">
        <f t="shared" si="1"/>
        <v>0.24247311827956985</v>
      </c>
      <c r="AA17">
        <v>1.7346010553881099</v>
      </c>
      <c r="AB17">
        <v>0.25300442757748198</v>
      </c>
    </row>
    <row r="18" spans="1:28" x14ac:dyDescent="0.35">
      <c r="A18">
        <v>26</v>
      </c>
      <c r="B18" t="s">
        <v>73</v>
      </c>
      <c r="C18">
        <v>2010</v>
      </c>
      <c r="D18">
        <v>2010</v>
      </c>
      <c r="E18" t="s">
        <v>24</v>
      </c>
      <c r="F18" t="s">
        <v>37</v>
      </c>
      <c r="G18" t="s">
        <v>56</v>
      </c>
      <c r="M18" t="s">
        <v>128</v>
      </c>
      <c r="N18" t="s">
        <v>26</v>
      </c>
      <c r="P18">
        <v>31</v>
      </c>
      <c r="Q18">
        <v>8</v>
      </c>
      <c r="R18">
        <v>1</v>
      </c>
      <c r="S18" t="s">
        <v>168</v>
      </c>
      <c r="T18" t="s">
        <v>72</v>
      </c>
      <c r="V18" t="s">
        <v>50</v>
      </c>
      <c r="W18">
        <v>0.7</v>
      </c>
      <c r="X18">
        <f t="shared" si="0"/>
        <v>21.7</v>
      </c>
      <c r="Y18" s="1">
        <f t="shared" si="1"/>
        <v>0.13010752688172042</v>
      </c>
      <c r="AA18">
        <v>0.84729786038720301</v>
      </c>
      <c r="AB18">
        <v>0.15360983102918599</v>
      </c>
    </row>
    <row r="19" spans="1:28" x14ac:dyDescent="0.35">
      <c r="A19">
        <v>27</v>
      </c>
      <c r="B19" t="s">
        <v>73</v>
      </c>
      <c r="C19">
        <v>2010</v>
      </c>
      <c r="D19">
        <v>2010</v>
      </c>
      <c r="E19" t="s">
        <v>24</v>
      </c>
      <c r="F19" t="s">
        <v>37</v>
      </c>
      <c r="G19" t="s">
        <v>56</v>
      </c>
      <c r="M19" t="s">
        <v>128</v>
      </c>
      <c r="N19" t="s">
        <v>26</v>
      </c>
      <c r="P19">
        <v>31</v>
      </c>
      <c r="Q19">
        <v>8</v>
      </c>
      <c r="R19">
        <v>1</v>
      </c>
      <c r="S19" t="s">
        <v>168</v>
      </c>
      <c r="T19" t="s">
        <v>63</v>
      </c>
      <c r="V19" t="s">
        <v>50</v>
      </c>
      <c r="W19">
        <v>0.67</v>
      </c>
      <c r="X19">
        <f t="shared" si="0"/>
        <v>20.77</v>
      </c>
      <c r="Y19" s="1">
        <f t="shared" si="1"/>
        <v>0.11936461388074293</v>
      </c>
      <c r="AA19">
        <v>0.70818505792448605</v>
      </c>
      <c r="AB19">
        <v>0.145898075604383</v>
      </c>
    </row>
    <row r="20" spans="1:28" x14ac:dyDescent="0.35">
      <c r="A20">
        <v>28</v>
      </c>
      <c r="B20" t="s">
        <v>73</v>
      </c>
      <c r="C20">
        <v>2010</v>
      </c>
      <c r="D20">
        <v>2010</v>
      </c>
      <c r="E20" t="s">
        <v>24</v>
      </c>
      <c r="F20" t="s">
        <v>37</v>
      </c>
      <c r="G20" t="s">
        <v>56</v>
      </c>
      <c r="M20" t="s">
        <v>128</v>
      </c>
      <c r="N20" t="s">
        <v>26</v>
      </c>
      <c r="P20">
        <v>31</v>
      </c>
      <c r="Q20">
        <v>8</v>
      </c>
      <c r="R20">
        <v>1</v>
      </c>
      <c r="S20" t="s">
        <v>168</v>
      </c>
      <c r="T20" t="s">
        <v>63</v>
      </c>
      <c r="U20" t="s">
        <v>194</v>
      </c>
      <c r="V20" t="s">
        <v>50</v>
      </c>
      <c r="W20">
        <v>0.75</v>
      </c>
      <c r="X20">
        <f t="shared" si="0"/>
        <v>23.25</v>
      </c>
      <c r="Y20" s="1">
        <f t="shared" si="1"/>
        <v>0.15322580645161291</v>
      </c>
      <c r="AA20">
        <v>1.09861228866811</v>
      </c>
      <c r="AB20">
        <v>0.17204301075268799</v>
      </c>
    </row>
    <row r="21" spans="1:28" x14ac:dyDescent="0.35">
      <c r="A21">
        <v>29</v>
      </c>
      <c r="B21" t="s">
        <v>73</v>
      </c>
      <c r="C21">
        <v>2010</v>
      </c>
      <c r="D21">
        <v>2010</v>
      </c>
      <c r="E21" t="s">
        <v>24</v>
      </c>
      <c r="F21" t="s">
        <v>37</v>
      </c>
      <c r="G21" t="s">
        <v>56</v>
      </c>
      <c r="M21" t="s">
        <v>128</v>
      </c>
      <c r="N21" t="s">
        <v>26</v>
      </c>
      <c r="P21">
        <v>31</v>
      </c>
      <c r="Q21">
        <v>8</v>
      </c>
      <c r="R21">
        <v>1</v>
      </c>
      <c r="S21" t="s">
        <v>164</v>
      </c>
      <c r="T21" t="s">
        <v>33</v>
      </c>
      <c r="V21" t="s">
        <v>50</v>
      </c>
      <c r="W21">
        <v>0.77</v>
      </c>
      <c r="X21">
        <f t="shared" si="0"/>
        <v>23.87</v>
      </c>
      <c r="Y21" s="1">
        <f t="shared" si="1"/>
        <v>0.1650911640953717</v>
      </c>
      <c r="AA21">
        <v>1.20831120592453</v>
      </c>
      <c r="AB21">
        <v>0.18214604469863899</v>
      </c>
    </row>
    <row r="22" spans="1:28" x14ac:dyDescent="0.35">
      <c r="A22">
        <v>30</v>
      </c>
      <c r="B22" t="s">
        <v>73</v>
      </c>
      <c r="C22">
        <v>2010</v>
      </c>
      <c r="D22">
        <v>2010</v>
      </c>
      <c r="E22" t="s">
        <v>24</v>
      </c>
      <c r="F22" t="s">
        <v>37</v>
      </c>
      <c r="G22" t="s">
        <v>76</v>
      </c>
      <c r="M22" t="s">
        <v>128</v>
      </c>
      <c r="N22" t="s">
        <v>26</v>
      </c>
      <c r="P22">
        <v>82</v>
      </c>
      <c r="Q22">
        <v>11</v>
      </c>
      <c r="R22">
        <v>4</v>
      </c>
      <c r="S22" t="s">
        <v>164</v>
      </c>
      <c r="T22" t="s">
        <v>74</v>
      </c>
      <c r="W22">
        <v>0.87</v>
      </c>
      <c r="X22">
        <f t="shared" si="0"/>
        <v>71.34</v>
      </c>
      <c r="Y22" s="1">
        <f t="shared" si="1"/>
        <v>0.10441838649155721</v>
      </c>
      <c r="Z22">
        <v>11</v>
      </c>
      <c r="AA22">
        <v>1.9009587611930501</v>
      </c>
      <c r="AB22">
        <v>0.10782601194712201</v>
      </c>
    </row>
    <row r="23" spans="1:28" x14ac:dyDescent="0.35">
      <c r="A23">
        <v>31</v>
      </c>
      <c r="B23" t="s">
        <v>73</v>
      </c>
      <c r="C23">
        <v>2010</v>
      </c>
      <c r="D23">
        <v>2010</v>
      </c>
      <c r="E23" t="s">
        <v>24</v>
      </c>
      <c r="F23" t="s">
        <v>37</v>
      </c>
      <c r="G23" t="s">
        <v>76</v>
      </c>
      <c r="M23" t="s">
        <v>128</v>
      </c>
      <c r="N23" t="s">
        <v>26</v>
      </c>
      <c r="P23">
        <v>82</v>
      </c>
      <c r="Q23">
        <v>11</v>
      </c>
      <c r="R23">
        <v>4</v>
      </c>
      <c r="S23" t="s">
        <v>168</v>
      </c>
      <c r="T23" t="s">
        <v>72</v>
      </c>
      <c r="W23">
        <v>0.8600000000000001</v>
      </c>
      <c r="X23">
        <f t="shared" si="0"/>
        <v>70.52000000000001</v>
      </c>
      <c r="Y23" s="1">
        <f t="shared" si="1"/>
        <v>9.7595818815331081E-2</v>
      </c>
      <c r="Z23">
        <v>11</v>
      </c>
      <c r="AA23">
        <v>1.81528996663825</v>
      </c>
      <c r="AB23">
        <v>0.10128838829916501</v>
      </c>
    </row>
    <row r="24" spans="1:28" x14ac:dyDescent="0.35">
      <c r="A24">
        <v>32</v>
      </c>
      <c r="B24" t="s">
        <v>73</v>
      </c>
      <c r="C24">
        <v>2010</v>
      </c>
      <c r="D24">
        <v>2010</v>
      </c>
      <c r="E24" t="s">
        <v>24</v>
      </c>
      <c r="F24" t="s">
        <v>37</v>
      </c>
      <c r="G24" t="s">
        <v>76</v>
      </c>
      <c r="M24" t="s">
        <v>128</v>
      </c>
      <c r="N24" t="s">
        <v>26</v>
      </c>
      <c r="P24">
        <v>82</v>
      </c>
      <c r="Q24">
        <v>11</v>
      </c>
      <c r="R24">
        <v>4</v>
      </c>
      <c r="S24" t="s">
        <v>168</v>
      </c>
      <c r="T24" t="s">
        <v>63</v>
      </c>
      <c r="W24">
        <v>0.875</v>
      </c>
      <c r="X24">
        <f t="shared" si="0"/>
        <v>71.75</v>
      </c>
      <c r="Y24" s="1">
        <f t="shared" si="1"/>
        <v>0.10823170731707317</v>
      </c>
      <c r="Z24">
        <v>11</v>
      </c>
      <c r="AA24">
        <v>1.9459101490553099</v>
      </c>
      <c r="AB24">
        <v>0.111498257839721</v>
      </c>
    </row>
    <row r="25" spans="1:28" x14ac:dyDescent="0.35">
      <c r="A25">
        <v>33</v>
      </c>
      <c r="B25" t="s">
        <v>73</v>
      </c>
      <c r="C25">
        <v>2010</v>
      </c>
      <c r="D25">
        <v>2010</v>
      </c>
      <c r="E25" t="s">
        <v>24</v>
      </c>
      <c r="F25" t="s">
        <v>37</v>
      </c>
      <c r="G25" t="s">
        <v>76</v>
      </c>
      <c r="M25" t="s">
        <v>128</v>
      </c>
      <c r="N25" t="s">
        <v>26</v>
      </c>
      <c r="P25">
        <v>82</v>
      </c>
      <c r="Q25">
        <v>11</v>
      </c>
      <c r="R25">
        <v>4</v>
      </c>
      <c r="S25" t="s">
        <v>168</v>
      </c>
      <c r="T25" t="s">
        <v>63</v>
      </c>
      <c r="U25" t="s">
        <v>194</v>
      </c>
      <c r="W25">
        <v>0.82499999999999996</v>
      </c>
      <c r="X25">
        <f t="shared" si="0"/>
        <v>67.649999999999991</v>
      </c>
      <c r="Y25" s="1">
        <f t="shared" si="1"/>
        <v>7.9747386759581859E-2</v>
      </c>
      <c r="Z25">
        <v>11</v>
      </c>
      <c r="AA25">
        <v>1.5505974124111701</v>
      </c>
      <c r="AB25">
        <v>8.4468377151303897E-2</v>
      </c>
    </row>
    <row r="26" spans="1:28" x14ac:dyDescent="0.35">
      <c r="A26">
        <v>34</v>
      </c>
      <c r="B26" t="s">
        <v>73</v>
      </c>
      <c r="C26">
        <v>2010</v>
      </c>
      <c r="D26">
        <v>2010</v>
      </c>
      <c r="E26" t="s">
        <v>24</v>
      </c>
      <c r="F26" t="s">
        <v>37</v>
      </c>
      <c r="G26" t="s">
        <v>76</v>
      </c>
      <c r="M26" t="s">
        <v>128</v>
      </c>
      <c r="N26" t="s">
        <v>26</v>
      </c>
      <c r="P26">
        <v>82</v>
      </c>
      <c r="Q26">
        <v>11</v>
      </c>
      <c r="R26">
        <v>4</v>
      </c>
      <c r="S26" t="s">
        <v>164</v>
      </c>
      <c r="T26" t="s">
        <v>33</v>
      </c>
      <c r="W26">
        <v>0.67500000000000004</v>
      </c>
      <c r="X26">
        <f t="shared" si="0"/>
        <v>55.35</v>
      </c>
      <c r="Y26" s="1">
        <f t="shared" si="1"/>
        <v>4.5755159474671681E-2</v>
      </c>
      <c r="Z26">
        <v>11</v>
      </c>
      <c r="AA26">
        <v>0.73088750854279305</v>
      </c>
      <c r="AB26">
        <v>5.5590299492738499E-2</v>
      </c>
    </row>
    <row r="27" spans="1:28" x14ac:dyDescent="0.35">
      <c r="A27">
        <v>35</v>
      </c>
      <c r="B27" t="s">
        <v>77</v>
      </c>
      <c r="C27">
        <v>2012</v>
      </c>
      <c r="D27">
        <v>2010</v>
      </c>
      <c r="E27" t="s">
        <v>28</v>
      </c>
      <c r="M27" t="s">
        <v>127</v>
      </c>
      <c r="N27" t="s">
        <v>66</v>
      </c>
      <c r="P27">
        <v>1350</v>
      </c>
      <c r="Q27">
        <v>34</v>
      </c>
      <c r="R27">
        <v>12</v>
      </c>
      <c r="S27" t="s">
        <v>168</v>
      </c>
      <c r="T27" t="s">
        <v>63</v>
      </c>
      <c r="U27" t="s">
        <v>148</v>
      </c>
      <c r="V27" t="s">
        <v>25</v>
      </c>
      <c r="W27">
        <v>0.80500000000000005</v>
      </c>
      <c r="X27">
        <f t="shared" si="0"/>
        <v>1086.75</v>
      </c>
      <c r="Y27" s="1">
        <f t="shared" si="1"/>
        <v>4.3949667616334292E-3</v>
      </c>
      <c r="AA27">
        <v>1.4178427188548199</v>
      </c>
      <c r="AB27">
        <v>4.7188452985554401E-3</v>
      </c>
    </row>
    <row r="28" spans="1:28" x14ac:dyDescent="0.35">
      <c r="A28">
        <v>36</v>
      </c>
      <c r="B28" t="s">
        <v>79</v>
      </c>
      <c r="C28">
        <v>2013</v>
      </c>
      <c r="D28">
        <v>2010</v>
      </c>
      <c r="E28" t="s">
        <v>42</v>
      </c>
      <c r="F28" t="s">
        <v>80</v>
      </c>
      <c r="G28" t="s">
        <v>81</v>
      </c>
      <c r="H28">
        <v>2010</v>
      </c>
      <c r="I28" t="s">
        <v>82</v>
      </c>
      <c r="J28">
        <v>2012</v>
      </c>
      <c r="K28" t="s">
        <v>32</v>
      </c>
      <c r="L28">
        <v>3</v>
      </c>
      <c r="M28" t="s">
        <v>156</v>
      </c>
      <c r="N28" t="s">
        <v>66</v>
      </c>
      <c r="P28">
        <v>263</v>
      </c>
      <c r="Q28">
        <v>4</v>
      </c>
      <c r="R28">
        <v>1</v>
      </c>
      <c r="S28" t="s">
        <v>164</v>
      </c>
      <c r="T28" t="s">
        <v>33</v>
      </c>
      <c r="V28" t="s">
        <v>50</v>
      </c>
      <c r="W28">
        <v>0.875</v>
      </c>
      <c r="X28">
        <f t="shared" si="0"/>
        <v>230.125</v>
      </c>
      <c r="Y28" s="1">
        <f t="shared" si="1"/>
        <v>3.374524714828897E-2</v>
      </c>
      <c r="AA28">
        <v>1.9459101490553099</v>
      </c>
      <c r="AB28">
        <v>3.4763715372080402E-2</v>
      </c>
    </row>
    <row r="29" spans="1:28" x14ac:dyDescent="0.35">
      <c r="A29">
        <v>37</v>
      </c>
      <c r="B29" t="s">
        <v>83</v>
      </c>
      <c r="C29">
        <v>2019</v>
      </c>
      <c r="D29">
        <v>2010</v>
      </c>
      <c r="E29" t="s">
        <v>28</v>
      </c>
      <c r="G29" t="s">
        <v>84</v>
      </c>
      <c r="M29" t="s">
        <v>156</v>
      </c>
      <c r="N29" t="s">
        <v>66</v>
      </c>
      <c r="O29">
        <v>148</v>
      </c>
      <c r="P29" s="19">
        <v>1377</v>
      </c>
      <c r="Q29">
        <v>9</v>
      </c>
      <c r="R29">
        <v>2</v>
      </c>
      <c r="S29" t="s">
        <v>235</v>
      </c>
      <c r="T29" t="s">
        <v>85</v>
      </c>
      <c r="V29" t="s">
        <v>86</v>
      </c>
      <c r="W29">
        <v>0.71</v>
      </c>
      <c r="X29">
        <f t="shared" si="0"/>
        <v>977.67</v>
      </c>
      <c r="Y29" s="1">
        <f t="shared" si="1"/>
        <v>3.0198081786993215E-3</v>
      </c>
      <c r="Z29">
        <v>9</v>
      </c>
      <c r="AA29">
        <v>0.89538404705484098</v>
      </c>
      <c r="AB29">
        <v>2.04571013401454E-3</v>
      </c>
    </row>
    <row r="30" spans="1:28" x14ac:dyDescent="0.35">
      <c r="A30">
        <v>38</v>
      </c>
      <c r="B30" t="s">
        <v>83</v>
      </c>
      <c r="C30">
        <v>2019</v>
      </c>
      <c r="D30">
        <v>2010</v>
      </c>
      <c r="E30" t="s">
        <v>28</v>
      </c>
      <c r="G30" t="s">
        <v>84</v>
      </c>
      <c r="M30" t="s">
        <v>156</v>
      </c>
      <c r="N30" t="s">
        <v>66</v>
      </c>
      <c r="O30">
        <v>148</v>
      </c>
      <c r="P30" s="19">
        <v>1377</v>
      </c>
      <c r="Q30">
        <v>9</v>
      </c>
      <c r="R30">
        <v>2</v>
      </c>
      <c r="S30" t="s">
        <v>235</v>
      </c>
      <c r="T30" t="s">
        <v>88</v>
      </c>
      <c r="V30" t="s">
        <v>86</v>
      </c>
      <c r="W30">
        <v>0.77</v>
      </c>
      <c r="X30">
        <f t="shared" si="0"/>
        <v>1060.29</v>
      </c>
      <c r="Y30" s="1">
        <f t="shared" si="1"/>
        <v>3.7166493006220202E-3</v>
      </c>
      <c r="Z30">
        <v>9</v>
      </c>
      <c r="AA30">
        <v>1.20831120592453</v>
      </c>
      <c r="AB30">
        <v>2.3783834929056698E-3</v>
      </c>
    </row>
    <row r="31" spans="1:28" x14ac:dyDescent="0.35">
      <c r="A31">
        <v>39</v>
      </c>
      <c r="B31" t="s">
        <v>83</v>
      </c>
      <c r="C31">
        <v>2019</v>
      </c>
      <c r="D31">
        <v>2010</v>
      </c>
      <c r="E31" t="s">
        <v>28</v>
      </c>
      <c r="G31" t="s">
        <v>84</v>
      </c>
      <c r="M31" t="s">
        <v>156</v>
      </c>
      <c r="N31" t="s">
        <v>66</v>
      </c>
      <c r="O31">
        <v>148</v>
      </c>
      <c r="P31" s="19">
        <v>1377</v>
      </c>
      <c r="Q31">
        <v>9</v>
      </c>
      <c r="R31">
        <v>2</v>
      </c>
      <c r="S31" t="s">
        <v>235</v>
      </c>
      <c r="T31" t="s">
        <v>89</v>
      </c>
      <c r="V31" t="s">
        <v>86</v>
      </c>
      <c r="W31">
        <v>0.65</v>
      </c>
      <c r="X31">
        <f t="shared" si="0"/>
        <v>895.05000000000007</v>
      </c>
      <c r="Y31" s="1">
        <f t="shared" si="1"/>
        <v>2.5469447038074492E-3</v>
      </c>
      <c r="Z31">
        <v>9</v>
      </c>
      <c r="AA31">
        <v>0.61903920840622395</v>
      </c>
      <c r="AB31">
        <v>1.85148007293887E-3</v>
      </c>
    </row>
    <row r="32" spans="1:28" x14ac:dyDescent="0.35">
      <c r="A32">
        <v>40</v>
      </c>
      <c r="B32" t="s">
        <v>83</v>
      </c>
      <c r="C32">
        <v>2019</v>
      </c>
      <c r="D32">
        <v>2010</v>
      </c>
      <c r="E32" t="s">
        <v>28</v>
      </c>
      <c r="G32" t="s">
        <v>84</v>
      </c>
      <c r="M32" t="s">
        <v>156</v>
      </c>
      <c r="N32" t="s">
        <v>66</v>
      </c>
      <c r="O32">
        <v>148</v>
      </c>
      <c r="P32" s="19">
        <v>1377</v>
      </c>
      <c r="Q32">
        <v>9</v>
      </c>
      <c r="R32">
        <v>2</v>
      </c>
      <c r="S32" t="s">
        <v>235</v>
      </c>
      <c r="T32" t="s">
        <v>90</v>
      </c>
      <c r="V32" t="s">
        <v>86</v>
      </c>
      <c r="W32">
        <v>0.31</v>
      </c>
      <c r="X32">
        <f t="shared" si="0"/>
        <v>426.87</v>
      </c>
      <c r="Y32" s="1">
        <f t="shared" si="1"/>
        <v>1.2776146422068561E-3</v>
      </c>
      <c r="Z32">
        <v>9</v>
      </c>
      <c r="AA32">
        <v>-0.80011930011211296</v>
      </c>
      <c r="AB32">
        <v>1.9691992360616798E-3</v>
      </c>
    </row>
    <row r="33" spans="1:28" x14ac:dyDescent="0.35">
      <c r="A33">
        <v>41</v>
      </c>
      <c r="B33" t="s">
        <v>91</v>
      </c>
      <c r="C33">
        <v>2000</v>
      </c>
      <c r="D33">
        <v>2000</v>
      </c>
      <c r="E33" t="s">
        <v>28</v>
      </c>
      <c r="F33" t="s">
        <v>29</v>
      </c>
      <c r="G33" t="s">
        <v>30</v>
      </c>
      <c r="H33">
        <v>1998</v>
      </c>
      <c r="J33">
        <v>1999</v>
      </c>
      <c r="L33">
        <v>2</v>
      </c>
      <c r="M33" t="s">
        <v>156</v>
      </c>
      <c r="N33" t="s">
        <v>154</v>
      </c>
      <c r="P33">
        <v>641</v>
      </c>
      <c r="Q33">
        <v>12</v>
      </c>
      <c r="R33">
        <v>5</v>
      </c>
      <c r="S33" t="s">
        <v>164</v>
      </c>
      <c r="T33" t="s">
        <v>33</v>
      </c>
      <c r="V33" t="s">
        <v>50</v>
      </c>
      <c r="W33">
        <v>0.81</v>
      </c>
      <c r="X33">
        <f t="shared" si="0"/>
        <v>519.21</v>
      </c>
      <c r="Y33" s="1">
        <f t="shared" si="1"/>
        <v>9.4745052960013166E-3</v>
      </c>
      <c r="AA33">
        <v>1.450010175506</v>
      </c>
      <c r="AB33">
        <v>1.0136857716024E-2</v>
      </c>
    </row>
    <row r="34" spans="1:28" x14ac:dyDescent="0.35">
      <c r="A34">
        <v>42</v>
      </c>
      <c r="B34" t="s">
        <v>91</v>
      </c>
      <c r="C34">
        <v>2000</v>
      </c>
      <c r="D34">
        <v>2000</v>
      </c>
      <c r="E34" t="s">
        <v>28</v>
      </c>
      <c r="F34" t="s">
        <v>29</v>
      </c>
      <c r="G34" t="s">
        <v>30</v>
      </c>
      <c r="H34">
        <v>1998</v>
      </c>
      <c r="J34">
        <v>1999</v>
      </c>
      <c r="L34">
        <v>2</v>
      </c>
      <c r="M34" t="s">
        <v>156</v>
      </c>
      <c r="N34" t="s">
        <v>154</v>
      </c>
      <c r="P34">
        <v>641</v>
      </c>
      <c r="Q34">
        <v>12</v>
      </c>
      <c r="R34">
        <v>5</v>
      </c>
      <c r="S34" t="s">
        <v>168</v>
      </c>
      <c r="T34" t="s">
        <v>63</v>
      </c>
      <c r="V34" t="s">
        <v>50</v>
      </c>
      <c r="W34">
        <v>0.84799999999999998</v>
      </c>
      <c r="X34">
        <f t="shared" si="0"/>
        <v>543.56799999999998</v>
      </c>
      <c r="Y34" s="1">
        <f t="shared" si="1"/>
        <v>1.1586501354791031E-2</v>
      </c>
      <c r="AA34">
        <v>1.71900011494563</v>
      </c>
      <c r="AB34">
        <v>1.21032646668329E-2</v>
      </c>
    </row>
    <row r="35" spans="1:28" x14ac:dyDescent="0.35">
      <c r="A35">
        <v>43</v>
      </c>
      <c r="B35" t="s">
        <v>93</v>
      </c>
      <c r="C35">
        <v>2008</v>
      </c>
      <c r="D35">
        <v>2000</v>
      </c>
      <c r="E35" t="s">
        <v>28</v>
      </c>
      <c r="F35" t="s">
        <v>29</v>
      </c>
      <c r="M35" t="s">
        <v>150</v>
      </c>
      <c r="N35" t="s">
        <v>154</v>
      </c>
      <c r="O35">
        <v>45</v>
      </c>
      <c r="P35" s="19">
        <v>82</v>
      </c>
      <c r="Q35">
        <v>14</v>
      </c>
      <c r="R35">
        <v>0</v>
      </c>
      <c r="S35" t="s">
        <v>168</v>
      </c>
      <c r="T35" t="s">
        <v>63</v>
      </c>
      <c r="V35" t="s">
        <v>50</v>
      </c>
      <c r="W35">
        <v>0.62</v>
      </c>
      <c r="X35">
        <f t="shared" si="0"/>
        <v>50.839999999999996</v>
      </c>
      <c r="Y35" s="1">
        <f t="shared" si="1"/>
        <v>3.9653401797175865E-2</v>
      </c>
      <c r="AA35">
        <v>0.48954822531870601</v>
      </c>
      <c r="AB35">
        <v>1.7878256222138901E-3</v>
      </c>
    </row>
    <row r="36" spans="1:28" x14ac:dyDescent="0.35">
      <c r="A36">
        <v>44</v>
      </c>
      <c r="B36" t="s">
        <v>98</v>
      </c>
      <c r="C36">
        <v>2017</v>
      </c>
      <c r="D36">
        <v>2010</v>
      </c>
      <c r="E36" t="s">
        <v>28</v>
      </c>
      <c r="F36" t="s">
        <v>99</v>
      </c>
      <c r="H36">
        <v>2013</v>
      </c>
      <c r="J36">
        <v>2016</v>
      </c>
      <c r="L36">
        <v>4</v>
      </c>
      <c r="M36" t="s">
        <v>156</v>
      </c>
      <c r="N36" t="s">
        <v>66</v>
      </c>
      <c r="P36">
        <v>2465</v>
      </c>
      <c r="Q36">
        <v>7</v>
      </c>
      <c r="R36">
        <v>2</v>
      </c>
      <c r="S36" t="s">
        <v>235</v>
      </c>
      <c r="T36" t="s">
        <v>89</v>
      </c>
      <c r="V36" t="s">
        <v>25</v>
      </c>
      <c r="W36">
        <v>0.49399999999999999</v>
      </c>
      <c r="X36">
        <f t="shared" si="0"/>
        <v>1217.71</v>
      </c>
      <c r="Y36" s="1">
        <f t="shared" si="1"/>
        <v>1.0021438478621651E-3</v>
      </c>
      <c r="AA36">
        <v>-2.4001152099543E-2</v>
      </c>
      <c r="AB36">
        <v>1.6229517577914601E-3</v>
      </c>
    </row>
    <row r="37" spans="1:28" x14ac:dyDescent="0.35">
      <c r="A37">
        <v>45</v>
      </c>
      <c r="B37" t="s">
        <v>98</v>
      </c>
      <c r="C37">
        <v>2017</v>
      </c>
      <c r="D37">
        <v>2010</v>
      </c>
      <c r="E37" t="s">
        <v>28</v>
      </c>
      <c r="F37" t="s">
        <v>99</v>
      </c>
      <c r="H37">
        <v>2013</v>
      </c>
      <c r="J37">
        <v>2016</v>
      </c>
      <c r="L37">
        <v>4</v>
      </c>
      <c r="M37" t="s">
        <v>156</v>
      </c>
      <c r="N37" t="s">
        <v>66</v>
      </c>
      <c r="P37">
        <v>2465</v>
      </c>
      <c r="Q37">
        <v>7</v>
      </c>
      <c r="R37">
        <v>2</v>
      </c>
      <c r="S37" t="s">
        <v>235</v>
      </c>
      <c r="T37" t="s">
        <v>85</v>
      </c>
      <c r="V37" t="s">
        <v>25</v>
      </c>
      <c r="W37">
        <v>0.59099999999999997</v>
      </c>
      <c r="X37">
        <f t="shared" si="0"/>
        <v>1456.8149999999998</v>
      </c>
      <c r="Y37" s="1">
        <f t="shared" si="1"/>
        <v>1.2316380426211459E-3</v>
      </c>
      <c r="AA37">
        <v>0.36810086136329601</v>
      </c>
      <c r="AB37">
        <v>1.67831040664815E-3</v>
      </c>
    </row>
    <row r="38" spans="1:28" x14ac:dyDescent="0.35">
      <c r="A38">
        <v>46</v>
      </c>
      <c r="B38" t="s">
        <v>98</v>
      </c>
      <c r="C38">
        <v>2017</v>
      </c>
      <c r="D38">
        <v>2010</v>
      </c>
      <c r="E38" t="s">
        <v>28</v>
      </c>
      <c r="F38" t="s">
        <v>99</v>
      </c>
      <c r="H38">
        <v>2013</v>
      </c>
      <c r="J38">
        <v>2016</v>
      </c>
      <c r="L38">
        <v>4</v>
      </c>
      <c r="M38" t="s">
        <v>156</v>
      </c>
      <c r="N38" t="s">
        <v>66</v>
      </c>
      <c r="P38">
        <v>2465</v>
      </c>
      <c r="Q38">
        <v>5</v>
      </c>
      <c r="R38">
        <v>2</v>
      </c>
      <c r="S38" t="s">
        <v>235</v>
      </c>
      <c r="T38" t="s">
        <v>152</v>
      </c>
      <c r="V38" t="s">
        <v>25</v>
      </c>
      <c r="W38">
        <v>0.89600000000000002</v>
      </c>
      <c r="X38">
        <f t="shared" si="0"/>
        <v>2208.64</v>
      </c>
      <c r="Y38" s="1">
        <f t="shared" si="1"/>
        <v>4.2642533936651586E-3</v>
      </c>
      <c r="AA38">
        <v>2.1535495138335601</v>
      </c>
      <c r="AB38">
        <v>4.3535318636738502E-3</v>
      </c>
    </row>
    <row r="39" spans="1:28" x14ac:dyDescent="0.35">
      <c r="A39">
        <v>47</v>
      </c>
      <c r="B39" t="s">
        <v>100</v>
      </c>
      <c r="C39">
        <v>2010</v>
      </c>
      <c r="D39">
        <v>2010</v>
      </c>
      <c r="E39" t="s">
        <v>24</v>
      </c>
      <c r="F39" t="s">
        <v>55</v>
      </c>
      <c r="G39" t="s">
        <v>101</v>
      </c>
      <c r="H39">
        <v>2006</v>
      </c>
      <c r="I39" t="s">
        <v>40</v>
      </c>
      <c r="J39">
        <v>2006</v>
      </c>
      <c r="K39" t="s">
        <v>102</v>
      </c>
      <c r="L39">
        <v>0.08</v>
      </c>
      <c r="M39" t="s">
        <v>156</v>
      </c>
      <c r="N39" t="s">
        <v>26</v>
      </c>
      <c r="O39">
        <v>621</v>
      </c>
      <c r="P39">
        <v>14674</v>
      </c>
      <c r="Q39">
        <v>2</v>
      </c>
      <c r="R39">
        <v>2</v>
      </c>
      <c r="S39" t="s">
        <v>164</v>
      </c>
      <c r="T39" t="s">
        <v>33</v>
      </c>
      <c r="V39" t="s">
        <v>50</v>
      </c>
      <c r="W39">
        <v>0.96699999999999997</v>
      </c>
      <c r="X39">
        <f t="shared" si="0"/>
        <v>14189.758</v>
      </c>
      <c r="Y39" s="1">
        <f t="shared" si="1"/>
        <v>2.1309820296463323E-3</v>
      </c>
      <c r="AA39">
        <v>3.37769093398681</v>
      </c>
      <c r="AB39">
        <v>2.1355565262656602E-3</v>
      </c>
    </row>
    <row r="40" spans="1:28" x14ac:dyDescent="0.35">
      <c r="A40">
        <v>50</v>
      </c>
      <c r="B40" t="s">
        <v>167</v>
      </c>
      <c r="C40">
        <v>2022</v>
      </c>
      <c r="D40">
        <v>2020</v>
      </c>
      <c r="E40" t="s">
        <v>24</v>
      </c>
      <c r="F40" t="s">
        <v>37</v>
      </c>
      <c r="M40" t="s">
        <v>25</v>
      </c>
      <c r="N40" t="s">
        <v>26</v>
      </c>
      <c r="P40">
        <v>17384</v>
      </c>
      <c r="Q40">
        <v>10</v>
      </c>
      <c r="R40">
        <v>4</v>
      </c>
      <c r="S40" t="s">
        <v>168</v>
      </c>
      <c r="T40" t="s">
        <v>171</v>
      </c>
      <c r="V40" t="s">
        <v>25</v>
      </c>
      <c r="W40">
        <v>0.9</v>
      </c>
      <c r="X40">
        <f t="shared" si="0"/>
        <v>15645.6</v>
      </c>
      <c r="Y40" s="1">
        <f t="shared" si="1"/>
        <v>6.2701334560515435E-4</v>
      </c>
      <c r="AA40">
        <v>2.19722457733622</v>
      </c>
      <c r="AB40">
        <v>6.3915733496957595E-4</v>
      </c>
    </row>
    <row r="41" spans="1:28" x14ac:dyDescent="0.35">
      <c r="A41">
        <v>51</v>
      </c>
      <c r="B41" t="s">
        <v>167</v>
      </c>
      <c r="C41">
        <v>2022</v>
      </c>
      <c r="D41">
        <v>2020</v>
      </c>
      <c r="E41" t="s">
        <v>24</v>
      </c>
      <c r="F41" t="s">
        <v>37</v>
      </c>
      <c r="M41" t="s">
        <v>25</v>
      </c>
      <c r="N41" t="s">
        <v>26</v>
      </c>
      <c r="P41">
        <v>17384</v>
      </c>
      <c r="Q41">
        <v>10</v>
      </c>
      <c r="R41">
        <v>4</v>
      </c>
      <c r="S41" t="s">
        <v>235</v>
      </c>
      <c r="T41" t="s">
        <v>85</v>
      </c>
      <c r="V41" t="s">
        <v>25</v>
      </c>
      <c r="W41">
        <v>0.65</v>
      </c>
      <c r="X41">
        <f t="shared" si="0"/>
        <v>11299.6</v>
      </c>
      <c r="Y41" s="1">
        <f t="shared" si="1"/>
        <v>2.0174544737361122E-4</v>
      </c>
      <c r="AA41">
        <v>0.61903920840622395</v>
      </c>
      <c r="AB41">
        <v>2.5285345119675502E-4</v>
      </c>
    </row>
    <row r="42" spans="1:28" x14ac:dyDescent="0.35">
      <c r="A42">
        <v>52</v>
      </c>
      <c r="B42" t="s">
        <v>167</v>
      </c>
      <c r="C42">
        <v>2022</v>
      </c>
      <c r="D42">
        <v>2020</v>
      </c>
      <c r="E42" t="s">
        <v>24</v>
      </c>
      <c r="F42" t="s">
        <v>37</v>
      </c>
      <c r="M42" t="s">
        <v>25</v>
      </c>
      <c r="N42" t="s">
        <v>26</v>
      </c>
      <c r="P42">
        <v>17384</v>
      </c>
      <c r="Q42">
        <v>10</v>
      </c>
      <c r="R42">
        <v>4</v>
      </c>
      <c r="S42" t="s">
        <v>235</v>
      </c>
      <c r="T42" t="s">
        <v>169</v>
      </c>
      <c r="V42" t="s">
        <v>25</v>
      </c>
      <c r="W42">
        <v>0.61</v>
      </c>
      <c r="X42">
        <f t="shared" si="0"/>
        <v>10604.24</v>
      </c>
      <c r="Y42" s="1">
        <f t="shared" si="1"/>
        <v>1.8258758422127038E-4</v>
      </c>
      <c r="AA42">
        <v>0.447312218043665</v>
      </c>
      <c r="AB42">
        <v>2.41799748412198E-4</v>
      </c>
    </row>
    <row r="43" spans="1:28" x14ac:dyDescent="0.35">
      <c r="A43">
        <v>53</v>
      </c>
      <c r="B43" t="s">
        <v>209</v>
      </c>
      <c r="C43">
        <v>2014</v>
      </c>
      <c r="D43">
        <v>2010</v>
      </c>
      <c r="E43" t="s">
        <v>24</v>
      </c>
      <c r="F43" t="s">
        <v>37</v>
      </c>
      <c r="G43" t="s">
        <v>65</v>
      </c>
      <c r="M43" t="s">
        <v>176</v>
      </c>
      <c r="N43" t="s">
        <v>26</v>
      </c>
      <c r="P43">
        <v>1556</v>
      </c>
      <c r="Q43" s="6">
        <v>11</v>
      </c>
      <c r="R43">
        <v>5</v>
      </c>
      <c r="S43" t="s">
        <v>164</v>
      </c>
      <c r="T43" t="s">
        <v>33</v>
      </c>
      <c r="U43" t="s">
        <v>175</v>
      </c>
      <c r="V43" t="s">
        <v>50</v>
      </c>
      <c r="W43">
        <v>0.85</v>
      </c>
      <c r="X43">
        <f t="shared" si="0"/>
        <v>1322.6</v>
      </c>
      <c r="Y43" s="1">
        <f t="shared" si="1"/>
        <v>4.8307626392459294E-3</v>
      </c>
      <c r="AA43">
        <v>1.7346010553881099</v>
      </c>
      <c r="AB43">
        <v>5.0405766419678397E-3</v>
      </c>
    </row>
    <row r="44" spans="1:28" x14ac:dyDescent="0.35">
      <c r="A44">
        <v>54</v>
      </c>
      <c r="B44" t="s">
        <v>209</v>
      </c>
      <c r="C44">
        <v>2014</v>
      </c>
      <c r="D44">
        <v>2010</v>
      </c>
      <c r="E44" t="s">
        <v>24</v>
      </c>
      <c r="F44" t="s">
        <v>37</v>
      </c>
      <c r="G44" t="s">
        <v>65</v>
      </c>
      <c r="M44" t="s">
        <v>176</v>
      </c>
      <c r="N44" t="s">
        <v>26</v>
      </c>
      <c r="P44">
        <v>1556</v>
      </c>
      <c r="Q44" s="6">
        <v>11</v>
      </c>
      <c r="R44">
        <v>5</v>
      </c>
      <c r="S44" t="s">
        <v>164</v>
      </c>
      <c r="T44" t="s">
        <v>33</v>
      </c>
      <c r="U44" t="s">
        <v>172</v>
      </c>
      <c r="V44" t="s">
        <v>50</v>
      </c>
      <c r="W44">
        <v>0.40400000000000003</v>
      </c>
      <c r="X44">
        <f t="shared" si="0"/>
        <v>628.62400000000002</v>
      </c>
      <c r="Y44" s="1">
        <f t="shared" si="1"/>
        <v>1.3379513811010851E-3</v>
      </c>
      <c r="AA44">
        <v>-0.38882578910420001</v>
      </c>
      <c r="AB44">
        <v>2.66908732245872E-3</v>
      </c>
    </row>
    <row r="45" spans="1:28" x14ac:dyDescent="0.35">
      <c r="A45">
        <v>55</v>
      </c>
      <c r="B45" t="s">
        <v>209</v>
      </c>
      <c r="C45">
        <v>2014</v>
      </c>
      <c r="D45">
        <v>2010</v>
      </c>
      <c r="E45" t="s">
        <v>24</v>
      </c>
      <c r="F45" t="s">
        <v>37</v>
      </c>
      <c r="G45" t="s">
        <v>65</v>
      </c>
      <c r="M45" t="s">
        <v>176</v>
      </c>
      <c r="N45" t="s">
        <v>26</v>
      </c>
      <c r="P45">
        <v>1556</v>
      </c>
      <c r="Q45" s="6">
        <v>11</v>
      </c>
      <c r="R45">
        <v>5</v>
      </c>
      <c r="S45" t="s">
        <v>164</v>
      </c>
      <c r="T45" t="s">
        <v>33</v>
      </c>
      <c r="U45" t="s">
        <v>173</v>
      </c>
      <c r="V45" t="s">
        <v>50</v>
      </c>
      <c r="W45">
        <v>0.82199999999999995</v>
      </c>
      <c r="X45">
        <f t="shared" si="0"/>
        <v>1279.0319999999999</v>
      </c>
      <c r="Y45" s="1">
        <f t="shared" si="1"/>
        <v>4.138803038618178E-3</v>
      </c>
      <c r="AA45">
        <v>1.5299568447640901</v>
      </c>
      <c r="AB45">
        <v>4.3923666711152502E-3</v>
      </c>
    </row>
    <row r="46" spans="1:28" x14ac:dyDescent="0.35">
      <c r="A46">
        <v>56</v>
      </c>
      <c r="B46" t="s">
        <v>209</v>
      </c>
      <c r="C46">
        <v>2014</v>
      </c>
      <c r="D46">
        <v>2010</v>
      </c>
      <c r="E46" t="s">
        <v>24</v>
      </c>
      <c r="F46" t="s">
        <v>37</v>
      </c>
      <c r="G46" t="s">
        <v>65</v>
      </c>
      <c r="M46" t="s">
        <v>176</v>
      </c>
      <c r="N46" t="s">
        <v>26</v>
      </c>
      <c r="P46">
        <v>1556</v>
      </c>
      <c r="Q46" s="6">
        <v>11</v>
      </c>
      <c r="R46">
        <v>5</v>
      </c>
      <c r="S46" t="s">
        <v>164</v>
      </c>
      <c r="T46" t="s">
        <v>33</v>
      </c>
      <c r="U46" t="s">
        <v>174</v>
      </c>
      <c r="V46" t="s">
        <v>50</v>
      </c>
      <c r="W46">
        <v>0.78</v>
      </c>
      <c r="X46">
        <f t="shared" si="0"/>
        <v>1213.68</v>
      </c>
      <c r="Y46" s="1">
        <f t="shared" si="1"/>
        <v>3.4225286281841555E-3</v>
      </c>
      <c r="AA46">
        <v>1.2656663733312801</v>
      </c>
      <c r="AB46">
        <v>3.7451836937698098E-3</v>
      </c>
    </row>
    <row r="47" spans="1:28" x14ac:dyDescent="0.35">
      <c r="A47">
        <v>57</v>
      </c>
      <c r="B47" t="s">
        <v>170</v>
      </c>
      <c r="C47">
        <v>2022</v>
      </c>
      <c r="D47">
        <v>2020</v>
      </c>
      <c r="E47" t="s">
        <v>210</v>
      </c>
      <c r="F47" t="s">
        <v>210</v>
      </c>
      <c r="G47" t="s">
        <v>211</v>
      </c>
      <c r="M47" t="s">
        <v>212</v>
      </c>
      <c r="N47" t="s">
        <v>26</v>
      </c>
      <c r="P47" s="6">
        <v>1377.2</v>
      </c>
      <c r="Q47" s="6">
        <v>14</v>
      </c>
      <c r="R47">
        <v>1</v>
      </c>
      <c r="S47" t="s">
        <v>164</v>
      </c>
      <c r="T47" t="s">
        <v>74</v>
      </c>
      <c r="U47" t="s">
        <v>213</v>
      </c>
      <c r="V47" t="s">
        <v>50</v>
      </c>
      <c r="W47">
        <v>0.84</v>
      </c>
      <c r="X47">
        <f t="shared" si="0"/>
        <v>1156.848</v>
      </c>
      <c r="Y47" s="1">
        <f t="shared" si="1"/>
        <v>5.1481266337496355E-3</v>
      </c>
      <c r="AA47">
        <v>1.65822807660353</v>
      </c>
      <c r="AB47">
        <v>5.40261123328216E-3</v>
      </c>
    </row>
    <row r="48" spans="1:28" x14ac:dyDescent="0.35">
      <c r="A48">
        <v>58</v>
      </c>
      <c r="B48" t="s">
        <v>170</v>
      </c>
      <c r="C48">
        <v>2022</v>
      </c>
      <c r="D48">
        <v>2020</v>
      </c>
      <c r="E48" t="s">
        <v>210</v>
      </c>
      <c r="F48" t="s">
        <v>210</v>
      </c>
      <c r="G48" t="s">
        <v>211</v>
      </c>
      <c r="M48" t="s">
        <v>212</v>
      </c>
      <c r="N48" t="s">
        <v>26</v>
      </c>
      <c r="P48" s="6">
        <f>P47+6536.2</f>
        <v>7913.4</v>
      </c>
      <c r="Q48" s="6">
        <v>14</v>
      </c>
      <c r="R48">
        <v>1</v>
      </c>
      <c r="S48" t="s">
        <v>164</v>
      </c>
      <c r="T48" t="s">
        <v>74</v>
      </c>
      <c r="U48" t="s">
        <v>214</v>
      </c>
      <c r="V48" t="s">
        <v>25</v>
      </c>
      <c r="W48">
        <v>0.86</v>
      </c>
      <c r="X48">
        <f t="shared" si="0"/>
        <v>6805.5239999999994</v>
      </c>
      <c r="Y48" s="1">
        <f t="shared" si="1"/>
        <v>1.0113045142236135E-3</v>
      </c>
      <c r="AA48">
        <v>1.81528996663825</v>
      </c>
      <c r="AB48">
        <v>1.04956754878201E-3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157D-5612-4EC2-86BC-F874E94DF501}">
  <dimension ref="A1:F13"/>
  <sheetViews>
    <sheetView workbookViewId="0">
      <selection activeCell="D16" sqref="D16"/>
    </sheetView>
  </sheetViews>
  <sheetFormatPr defaultRowHeight="14.5" x14ac:dyDescent="0.35"/>
  <sheetData>
    <row r="1" spans="1:6" x14ac:dyDescent="0.35">
      <c r="B1" t="s">
        <v>218</v>
      </c>
      <c r="C1" t="s">
        <v>220</v>
      </c>
      <c r="D1" t="s">
        <v>223</v>
      </c>
      <c r="F1" t="s">
        <v>240</v>
      </c>
    </row>
    <row r="2" spans="1:6" x14ac:dyDescent="0.35">
      <c r="A2" t="s">
        <v>219</v>
      </c>
      <c r="B2">
        <v>1.1228</v>
      </c>
    </row>
    <row r="3" spans="1:6" x14ac:dyDescent="0.35">
      <c r="A3" t="s">
        <v>168</v>
      </c>
      <c r="B3">
        <v>1.5911</v>
      </c>
      <c r="D3" t="s">
        <v>222</v>
      </c>
      <c r="E3" t="s">
        <v>227</v>
      </c>
      <c r="F3">
        <f>COUNTIF(Included_studies!S:S,"AI")</f>
        <v>14</v>
      </c>
    </row>
    <row r="4" spans="1:6" x14ac:dyDescent="0.35">
      <c r="A4" t="s">
        <v>164</v>
      </c>
      <c r="B4">
        <v>0.65739999999999998</v>
      </c>
      <c r="D4">
        <v>1.1900000000000001E-2</v>
      </c>
      <c r="E4" t="s">
        <v>228</v>
      </c>
      <c r="F4">
        <f>COUNTIF(Included_studies!S:S,"Algorithm")</f>
        <v>24</v>
      </c>
    </row>
    <row r="5" spans="1:6" x14ac:dyDescent="0.35">
      <c r="A5" t="s">
        <v>225</v>
      </c>
      <c r="B5">
        <v>0.6946</v>
      </c>
      <c r="D5">
        <v>2.2000000000000001E-3</v>
      </c>
      <c r="E5" t="s">
        <v>226</v>
      </c>
      <c r="F5">
        <f>COUNTIF(Included_studies!N:N,"Full spectrum")</f>
        <v>15</v>
      </c>
    </row>
    <row r="6" spans="1:6" x14ac:dyDescent="0.35">
      <c r="A6" t="s">
        <v>229</v>
      </c>
      <c r="B6">
        <v>1.2375</v>
      </c>
      <c r="D6" t="s">
        <v>222</v>
      </c>
      <c r="E6" t="s">
        <v>227</v>
      </c>
      <c r="F6">
        <f>COUNTIF(Included_studies!N:N,"Time expansion")</f>
        <v>12</v>
      </c>
    </row>
    <row r="7" spans="1:6" x14ac:dyDescent="0.35">
      <c r="A7" t="s">
        <v>230</v>
      </c>
      <c r="B7">
        <v>1.3922000000000001</v>
      </c>
      <c r="D7" t="s">
        <v>222</v>
      </c>
      <c r="E7" t="s">
        <v>227</v>
      </c>
      <c r="F7">
        <f>COUNTIF(Included_studies!N:N,"Zero crossing")</f>
        <v>20</v>
      </c>
    </row>
    <row r="8" spans="1:6" x14ac:dyDescent="0.35">
      <c r="A8" t="s">
        <v>28</v>
      </c>
      <c r="B8">
        <v>0.90249999999999997</v>
      </c>
      <c r="D8" t="s">
        <v>222</v>
      </c>
      <c r="E8" t="s">
        <v>227</v>
      </c>
      <c r="F8">
        <f>COUNTIF(Included_studies!E:E, "Europe")</f>
        <v>25</v>
      </c>
    </row>
    <row r="9" spans="1:6" x14ac:dyDescent="0.35">
      <c r="A9" t="s">
        <v>24</v>
      </c>
      <c r="B9">
        <v>1.3177000000000001</v>
      </c>
      <c r="D9" t="s">
        <v>222</v>
      </c>
      <c r="E9" t="s">
        <v>227</v>
      </c>
      <c r="F9">
        <f>COUNTIF(Included_studies!E:E, "North America")</f>
        <v>19</v>
      </c>
    </row>
    <row r="10" spans="1:6" x14ac:dyDescent="0.35">
      <c r="A10" t="s">
        <v>232</v>
      </c>
      <c r="B10">
        <v>1.6452</v>
      </c>
      <c r="D10" t="s">
        <v>222</v>
      </c>
      <c r="E10" t="s">
        <v>227</v>
      </c>
      <c r="F10">
        <f>COUNTIF(Included_studies!F:F, "United Kingdom")</f>
        <v>7</v>
      </c>
    </row>
    <row r="11" spans="1:6" x14ac:dyDescent="0.35">
      <c r="A11" t="s">
        <v>233</v>
      </c>
      <c r="B11">
        <v>1.1900999999999999</v>
      </c>
      <c r="D11" t="s">
        <v>222</v>
      </c>
      <c r="E11" t="s">
        <v>227</v>
      </c>
      <c r="F11">
        <f>COUNTIF(Included_studies!F:F, "United States")</f>
        <v>18</v>
      </c>
    </row>
    <row r="12" spans="1:6" x14ac:dyDescent="0.35">
      <c r="A12" t="s">
        <v>63</v>
      </c>
      <c r="B12">
        <v>1.5079</v>
      </c>
      <c r="D12" t="s">
        <v>222</v>
      </c>
      <c r="E12" t="s">
        <v>227</v>
      </c>
      <c r="F12">
        <f>COUNTIF(Included_studies!T:T,SufficientN_moderators!A12)</f>
        <v>9</v>
      </c>
    </row>
    <row r="13" spans="1:6" x14ac:dyDescent="0.35">
      <c r="A13" t="s">
        <v>33</v>
      </c>
      <c r="B13">
        <v>1.3189</v>
      </c>
      <c r="D13" t="s">
        <v>222</v>
      </c>
      <c r="E13" t="s">
        <v>227</v>
      </c>
      <c r="F13">
        <f>COUNTIF(Included_studies!T:T,SufficientN_moderators!A13)</f>
        <v>14</v>
      </c>
    </row>
  </sheetData>
  <autoFilter ref="A1:F13" xr:uid="{40F41C13-B849-4194-8857-7DE084C3032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1C13-B849-4194-8857-7DE084C3032D}">
  <dimension ref="A1:F30"/>
  <sheetViews>
    <sheetView workbookViewId="0">
      <selection activeCell="G31" sqref="G31"/>
    </sheetView>
  </sheetViews>
  <sheetFormatPr defaultRowHeight="14.5" x14ac:dyDescent="0.35"/>
  <cols>
    <col min="1" max="1" width="12.54296875" bestFit="1" customWidth="1"/>
  </cols>
  <sheetData>
    <row r="1" spans="1:6" x14ac:dyDescent="0.35">
      <c r="B1" t="s">
        <v>218</v>
      </c>
      <c r="C1" t="s">
        <v>220</v>
      </c>
      <c r="D1" t="s">
        <v>223</v>
      </c>
      <c r="F1" t="s">
        <v>240</v>
      </c>
    </row>
    <row r="2" spans="1:6" x14ac:dyDescent="0.35">
      <c r="A2" t="s">
        <v>219</v>
      </c>
      <c r="B2">
        <v>1.1228</v>
      </c>
    </row>
    <row r="3" spans="1:6" x14ac:dyDescent="0.35">
      <c r="A3" t="s">
        <v>221</v>
      </c>
    </row>
    <row r="4" spans="1:6" x14ac:dyDescent="0.35">
      <c r="A4" t="s">
        <v>168</v>
      </c>
      <c r="B4">
        <v>1.5911</v>
      </c>
      <c r="D4" t="s">
        <v>222</v>
      </c>
      <c r="E4" t="s">
        <v>227</v>
      </c>
      <c r="F4">
        <f>COUNTIF(Included_studies!S:S,"AI")</f>
        <v>14</v>
      </c>
    </row>
    <row r="5" spans="1:6" x14ac:dyDescent="0.35">
      <c r="A5" t="s">
        <v>164</v>
      </c>
      <c r="B5">
        <v>0.65739999999999998</v>
      </c>
      <c r="D5">
        <v>1.1900000000000001E-2</v>
      </c>
      <c r="E5" t="s">
        <v>228</v>
      </c>
      <c r="F5">
        <f>COUNTIF(Included_studies!S:S,"Algorithm")</f>
        <v>24</v>
      </c>
    </row>
    <row r="6" spans="1:6" x14ac:dyDescent="0.35">
      <c r="A6" t="s">
        <v>164</v>
      </c>
      <c r="B6">
        <v>1.0720000000000001</v>
      </c>
      <c r="D6" t="s">
        <v>222</v>
      </c>
      <c r="E6" t="s">
        <v>227</v>
      </c>
      <c r="F6">
        <f>COUNTIF(Included_studies!S:S,"Mathematical")</f>
        <v>0</v>
      </c>
    </row>
    <row r="7" spans="1:6" x14ac:dyDescent="0.35">
      <c r="A7" t="s">
        <v>224</v>
      </c>
    </row>
    <row r="8" spans="1:6" x14ac:dyDescent="0.35">
      <c r="A8" t="s">
        <v>225</v>
      </c>
      <c r="B8">
        <v>0.6946</v>
      </c>
      <c r="D8">
        <v>2.2000000000000001E-3</v>
      </c>
      <c r="E8" t="s">
        <v>226</v>
      </c>
      <c r="F8">
        <f>COUNTIF(Included_studies!N:N,"Full spectrum")</f>
        <v>15</v>
      </c>
    </row>
    <row r="9" spans="1:6" x14ac:dyDescent="0.35">
      <c r="A9" t="s">
        <v>229</v>
      </c>
      <c r="B9">
        <v>1.2375</v>
      </c>
      <c r="D9" t="s">
        <v>222</v>
      </c>
      <c r="E9" t="s">
        <v>227</v>
      </c>
      <c r="F9">
        <f>COUNTIF(Included_studies!N:N,"Time expansion")</f>
        <v>12</v>
      </c>
    </row>
    <row r="10" spans="1:6" x14ac:dyDescent="0.35">
      <c r="A10" t="s">
        <v>230</v>
      </c>
      <c r="B10">
        <v>1.3922000000000001</v>
      </c>
      <c r="D10" t="s">
        <v>222</v>
      </c>
      <c r="E10" t="s">
        <v>227</v>
      </c>
      <c r="F10">
        <f>COUNTIF(Included_studies!N:N,"Zero crossing")</f>
        <v>20</v>
      </c>
    </row>
    <row r="11" spans="1:6" x14ac:dyDescent="0.35">
      <c r="A11" t="s">
        <v>3</v>
      </c>
    </row>
    <row r="12" spans="1:6" x14ac:dyDescent="0.35">
      <c r="A12" t="s">
        <v>210</v>
      </c>
      <c r="B12">
        <v>1.7370000000000001</v>
      </c>
      <c r="D12">
        <v>6.3E-3</v>
      </c>
      <c r="E12" t="s">
        <v>226</v>
      </c>
      <c r="F12">
        <f>COUNTIF(Included_studies!E:E, "Australia")</f>
        <v>2</v>
      </c>
    </row>
    <row r="13" spans="1:6" x14ac:dyDescent="0.35">
      <c r="A13" t="s">
        <v>28</v>
      </c>
      <c r="B13">
        <v>0.90249999999999997</v>
      </c>
      <c r="D13" t="s">
        <v>222</v>
      </c>
      <c r="E13" t="s">
        <v>227</v>
      </c>
      <c r="F13">
        <f>COUNTIF(Included_studies!E:E, "Europe")</f>
        <v>25</v>
      </c>
    </row>
    <row r="14" spans="1:6" x14ac:dyDescent="0.35">
      <c r="A14" t="s">
        <v>24</v>
      </c>
      <c r="B14">
        <v>1.3177000000000001</v>
      </c>
      <c r="D14" t="s">
        <v>222</v>
      </c>
      <c r="E14" t="s">
        <v>227</v>
      </c>
      <c r="F14">
        <f>COUNTIF(Included_studies!E:E, "North America")</f>
        <v>19</v>
      </c>
    </row>
    <row r="15" spans="1:6" x14ac:dyDescent="0.35">
      <c r="A15" t="s">
        <v>42</v>
      </c>
      <c r="B15">
        <v>1.9459</v>
      </c>
      <c r="D15">
        <v>3.39E-2</v>
      </c>
      <c r="E15" t="s">
        <v>228</v>
      </c>
      <c r="F15">
        <f>COUNTIF(Included_studies!E:E, "South America")</f>
        <v>1</v>
      </c>
    </row>
    <row r="16" spans="1:6" x14ac:dyDescent="0.35">
      <c r="A16" t="s">
        <v>4</v>
      </c>
    </row>
    <row r="17" spans="1:6" x14ac:dyDescent="0.35">
      <c r="A17" t="s">
        <v>210</v>
      </c>
      <c r="B17">
        <v>1.7370000000000001</v>
      </c>
      <c r="D17">
        <v>1.8E-3</v>
      </c>
      <c r="E17" t="s">
        <v>226</v>
      </c>
      <c r="F17">
        <f>COUNTIF(Included_studies!F:F, "Australia")</f>
        <v>2</v>
      </c>
    </row>
    <row r="18" spans="1:6" x14ac:dyDescent="0.35">
      <c r="A18" t="s">
        <v>55</v>
      </c>
      <c r="B18">
        <v>3.3776999999999999</v>
      </c>
      <c r="D18" t="s">
        <v>222</v>
      </c>
      <c r="E18" t="s">
        <v>227</v>
      </c>
      <c r="F18">
        <f>COUNTIF(Included_studies!F:F, A18)</f>
        <v>1</v>
      </c>
    </row>
    <row r="19" spans="1:6" x14ac:dyDescent="0.35">
      <c r="A19" t="s">
        <v>80</v>
      </c>
      <c r="B19">
        <v>1.9459</v>
      </c>
      <c r="D19">
        <v>1.61E-2</v>
      </c>
      <c r="E19" t="s">
        <v>228</v>
      </c>
      <c r="F19">
        <f>COUNTIF(Included_studies!F:F, A19)</f>
        <v>1</v>
      </c>
    </row>
    <row r="20" spans="1:6" x14ac:dyDescent="0.35">
      <c r="A20" t="s">
        <v>99</v>
      </c>
      <c r="B20" t="s">
        <v>231</v>
      </c>
      <c r="F20">
        <f>COUNTIF(Included_studies!F:F, A20)</f>
        <v>3</v>
      </c>
    </row>
    <row r="21" spans="1:6" x14ac:dyDescent="0.35">
      <c r="A21" t="s">
        <v>53</v>
      </c>
      <c r="B21" t="s">
        <v>231</v>
      </c>
      <c r="F21">
        <f>COUNTIF(Included_studies!F:F, A21)</f>
        <v>1</v>
      </c>
    </row>
    <row r="22" spans="1:6" x14ac:dyDescent="0.35">
      <c r="A22" t="s">
        <v>232</v>
      </c>
      <c r="B22">
        <v>1.6452</v>
      </c>
      <c r="D22" t="s">
        <v>222</v>
      </c>
      <c r="E22" t="s">
        <v>227</v>
      </c>
      <c r="F22">
        <f>COUNTIF(Included_studies!F:F, "United Kingdom")</f>
        <v>7</v>
      </c>
    </row>
    <row r="23" spans="1:6" x14ac:dyDescent="0.35">
      <c r="A23" t="s">
        <v>233</v>
      </c>
      <c r="B23">
        <v>1.1900999999999999</v>
      </c>
      <c r="D23" t="s">
        <v>222</v>
      </c>
      <c r="E23" t="s">
        <v>227</v>
      </c>
      <c r="F23">
        <f>COUNTIF(Included_studies!F:F, "United States")</f>
        <v>18</v>
      </c>
    </row>
    <row r="24" spans="1:6" x14ac:dyDescent="0.35">
      <c r="A24" t="s">
        <v>17</v>
      </c>
    </row>
    <row r="25" spans="1:6" x14ac:dyDescent="0.35">
      <c r="A25" t="s">
        <v>63</v>
      </c>
      <c r="B25">
        <v>1.5079</v>
      </c>
      <c r="D25" t="s">
        <v>222</v>
      </c>
      <c r="E25" t="s">
        <v>227</v>
      </c>
      <c r="F25">
        <f>COUNTIF(Included_studies!T:T,Allsig_moderators!A25)</f>
        <v>9</v>
      </c>
    </row>
    <row r="26" spans="1:6" x14ac:dyDescent="0.35">
      <c r="A26" t="s">
        <v>152</v>
      </c>
      <c r="B26">
        <v>2.1535000000000002</v>
      </c>
      <c r="D26">
        <v>5.1999999999999998E-3</v>
      </c>
      <c r="E26" t="s">
        <v>226</v>
      </c>
      <c r="F26">
        <f>COUNTIF(Included_studies!T:T,Allsig_moderators!A26)</f>
        <v>1</v>
      </c>
    </row>
    <row r="27" spans="1:6" x14ac:dyDescent="0.35">
      <c r="A27" t="s">
        <v>33</v>
      </c>
      <c r="B27">
        <v>1.3189</v>
      </c>
      <c r="D27" t="s">
        <v>222</v>
      </c>
      <c r="E27" t="s">
        <v>227</v>
      </c>
      <c r="F27">
        <f>COUNTIF(Included_studies!T:T,Allsig_moderators!A27)</f>
        <v>14</v>
      </c>
    </row>
    <row r="28" spans="1:6" x14ac:dyDescent="0.35">
      <c r="A28" t="s">
        <v>74</v>
      </c>
      <c r="B28">
        <v>1.7758</v>
      </c>
      <c r="D28" t="s">
        <v>222</v>
      </c>
      <c r="E28" t="s">
        <v>227</v>
      </c>
      <c r="F28">
        <f>COUNTIF(Included_studies!T:T,Allsig_moderators!A28)</f>
        <v>4</v>
      </c>
    </row>
    <row r="29" spans="1:6" x14ac:dyDescent="0.35">
      <c r="A29" t="s">
        <v>171</v>
      </c>
      <c r="B29">
        <v>2.1972</v>
      </c>
      <c r="D29">
        <v>4.1999999999999997E-3</v>
      </c>
      <c r="E29" t="s">
        <v>226</v>
      </c>
      <c r="F29">
        <f>COUNTIF(Included_studies!T:T,Allsig_moderators!A29)</f>
        <v>1</v>
      </c>
    </row>
    <row r="30" spans="1:6" x14ac:dyDescent="0.35">
      <c r="A30" t="s">
        <v>72</v>
      </c>
      <c r="B30">
        <v>1.5548</v>
      </c>
      <c r="D30">
        <v>1E-3</v>
      </c>
      <c r="E30" t="s">
        <v>226</v>
      </c>
      <c r="F30">
        <f>COUNTIF(Included_studies!T:T,Allsig_moderators!A30)</f>
        <v>3</v>
      </c>
    </row>
  </sheetData>
  <autoFilter ref="A1:F30" xr:uid="{40F41C13-B849-4194-8857-7DE084C3032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709B-B6FD-4662-8485-F6A0379786C2}">
  <dimension ref="A1:Z32"/>
  <sheetViews>
    <sheetView zoomScale="85" zoomScaleNormal="85" workbookViewId="0">
      <selection activeCell="A33" sqref="A33"/>
    </sheetView>
  </sheetViews>
  <sheetFormatPr defaultRowHeight="14.5" x14ac:dyDescent="0.35"/>
  <cols>
    <col min="1" max="1" width="29.54296875" bestFit="1" customWidth="1"/>
    <col min="2" max="2" width="24.81640625" customWidth="1"/>
    <col min="3" max="3" width="21.54296875" bestFit="1" customWidth="1"/>
    <col min="4" max="4" width="13" bestFit="1" customWidth="1"/>
    <col min="5" max="5" width="36.81640625" customWidth="1"/>
    <col min="6" max="6" width="19.1796875" customWidth="1"/>
    <col min="7" max="7" width="25.54296875" customWidth="1"/>
    <col min="8" max="8" width="18.81640625" customWidth="1"/>
    <col min="9" max="9" width="10.26953125" customWidth="1"/>
    <col min="10" max="10" width="24.453125" bestFit="1" customWidth="1"/>
    <col min="11" max="11" width="39.54296875" bestFit="1" customWidth="1"/>
    <col min="12" max="12" width="24.453125" bestFit="1" customWidth="1"/>
    <col min="13" max="13" width="15.81640625" bestFit="1" customWidth="1"/>
    <col min="14" max="14" width="16.1796875" bestFit="1" customWidth="1"/>
    <col min="15" max="16" width="15.54296875" bestFit="1" customWidth="1"/>
    <col min="17" max="17" width="13.54296875" bestFit="1" customWidth="1"/>
    <col min="18" max="18" width="12.54296875" bestFit="1" customWidth="1"/>
    <col min="19" max="19" width="5.81640625" bestFit="1" customWidth="1"/>
    <col min="20" max="20" width="60.81640625" customWidth="1"/>
    <col min="21" max="21" width="10.81640625" bestFit="1" customWidth="1"/>
    <col min="22" max="22" width="4.1796875" bestFit="1" customWidth="1"/>
    <col min="23" max="23" width="7" bestFit="1" customWidth="1"/>
    <col min="24" max="24" width="4.26953125" bestFit="1" customWidth="1"/>
    <col min="25" max="25" width="7.1796875" bestFit="1" customWidth="1"/>
    <col min="26" max="26" width="21.453125" bestFit="1" customWidth="1"/>
  </cols>
  <sheetData>
    <row r="1" spans="1:26" s="18" customFormat="1" x14ac:dyDescent="0.35">
      <c r="A1" s="18" t="s">
        <v>103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8</v>
      </c>
      <c r="J1" s="18" t="s">
        <v>198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199</v>
      </c>
      <c r="P1" s="18" t="s">
        <v>200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195</v>
      </c>
      <c r="V1" s="18" t="s">
        <v>19</v>
      </c>
      <c r="W1" s="18" t="s">
        <v>20</v>
      </c>
      <c r="X1" s="18" t="s">
        <v>21</v>
      </c>
      <c r="Y1" s="18" t="s">
        <v>22</v>
      </c>
      <c r="Z1" s="18" t="s">
        <v>197</v>
      </c>
    </row>
    <row r="2" spans="1:26" s="3" customFormat="1" ht="58" x14ac:dyDescent="0.35">
      <c r="A2" s="3" t="s">
        <v>104</v>
      </c>
      <c r="B2" s="3" t="s">
        <v>202</v>
      </c>
      <c r="C2" s="3" t="s">
        <v>105</v>
      </c>
      <c r="D2" s="3" t="s">
        <v>106</v>
      </c>
      <c r="E2" s="3" t="s">
        <v>107</v>
      </c>
      <c r="F2" s="3" t="s">
        <v>108</v>
      </c>
      <c r="G2" s="3" t="s">
        <v>109</v>
      </c>
      <c r="H2" s="3" t="s">
        <v>110</v>
      </c>
      <c r="I2" s="3" t="s">
        <v>111</v>
      </c>
      <c r="J2" s="3" t="s">
        <v>112</v>
      </c>
      <c r="K2" s="3" t="s">
        <v>113</v>
      </c>
      <c r="L2" s="3" t="s">
        <v>114</v>
      </c>
      <c r="M2" s="3" t="s">
        <v>115</v>
      </c>
      <c r="N2" s="3" t="s">
        <v>203</v>
      </c>
      <c r="T2" s="3" t="s">
        <v>116</v>
      </c>
      <c r="Z2" s="3" t="s">
        <v>117</v>
      </c>
    </row>
    <row r="3" spans="1:26" s="3" customFormat="1" ht="130.5" x14ac:dyDescent="0.35">
      <c r="A3" s="3" t="s">
        <v>118</v>
      </c>
      <c r="C3" s="3" t="s">
        <v>119</v>
      </c>
      <c r="D3" s="3" t="s">
        <v>120</v>
      </c>
      <c r="G3" s="3" t="s">
        <v>121</v>
      </c>
      <c r="H3" s="3" t="s">
        <v>122</v>
      </c>
      <c r="I3" s="3" t="s">
        <v>123</v>
      </c>
      <c r="J3" s="3" t="s">
        <v>123</v>
      </c>
      <c r="K3" s="3" t="s">
        <v>157</v>
      </c>
      <c r="L3" s="3" t="s">
        <v>155</v>
      </c>
      <c r="T3" s="3" t="s">
        <v>124</v>
      </c>
    </row>
    <row r="4" spans="1:26" s="3" customFormat="1" ht="30.65" customHeight="1" x14ac:dyDescent="0.35"/>
    <row r="5" spans="1:26" s="4" customFormat="1" x14ac:dyDescent="0.35"/>
    <row r="9" spans="1:26" x14ac:dyDescent="0.35">
      <c r="A9" s="19" t="s">
        <v>234</v>
      </c>
      <c r="B9" t="s">
        <v>204</v>
      </c>
    </row>
    <row r="12" spans="1:26" x14ac:dyDescent="0.35">
      <c r="A12" t="s">
        <v>125</v>
      </c>
      <c r="B12" t="s">
        <v>180</v>
      </c>
    </row>
    <row r="13" spans="1:26" x14ac:dyDescent="0.35">
      <c r="A13" t="s">
        <v>27</v>
      </c>
      <c r="B13" t="s">
        <v>126</v>
      </c>
      <c r="D13" t="s">
        <v>142</v>
      </c>
    </row>
    <row r="14" spans="1:26" x14ac:dyDescent="0.35">
      <c r="A14" t="s">
        <v>129</v>
      </c>
      <c r="B14" t="s">
        <v>130</v>
      </c>
    </row>
    <row r="15" spans="1:26" x14ac:dyDescent="0.35">
      <c r="A15" t="s">
        <v>133</v>
      </c>
      <c r="B15" t="s">
        <v>134</v>
      </c>
    </row>
    <row r="16" spans="1:26" x14ac:dyDescent="0.35">
      <c r="A16" t="s">
        <v>131</v>
      </c>
      <c r="B16" t="s">
        <v>132</v>
      </c>
    </row>
    <row r="17" spans="1:2" x14ac:dyDescent="0.35">
      <c r="A17" t="s">
        <v>140</v>
      </c>
      <c r="B17" t="s">
        <v>141</v>
      </c>
    </row>
    <row r="18" spans="1:2" x14ac:dyDescent="0.35">
      <c r="A18" t="s">
        <v>74</v>
      </c>
      <c r="B18" t="s">
        <v>177</v>
      </c>
    </row>
    <row r="19" spans="1:2" x14ac:dyDescent="0.35">
      <c r="A19" t="s">
        <v>63</v>
      </c>
      <c r="B19" t="s">
        <v>179</v>
      </c>
    </row>
    <row r="20" spans="1:2" x14ac:dyDescent="0.35">
      <c r="A20" t="s">
        <v>33</v>
      </c>
      <c r="B20" t="s">
        <v>178</v>
      </c>
    </row>
    <row r="21" spans="1:2" x14ac:dyDescent="0.35">
      <c r="A21" t="s">
        <v>72</v>
      </c>
      <c r="B21" t="s">
        <v>181</v>
      </c>
    </row>
    <row r="22" spans="1:2" x14ac:dyDescent="0.35">
      <c r="A22" t="s">
        <v>61</v>
      </c>
      <c r="B22" t="s">
        <v>183</v>
      </c>
    </row>
    <row r="23" spans="1:2" x14ac:dyDescent="0.35">
      <c r="A23" t="s">
        <v>62</v>
      </c>
      <c r="B23" t="s">
        <v>184</v>
      </c>
    </row>
    <row r="24" spans="1:2" x14ac:dyDescent="0.35">
      <c r="A24" t="s">
        <v>75</v>
      </c>
      <c r="B24" t="s">
        <v>186</v>
      </c>
    </row>
    <row r="27" spans="1:2" x14ac:dyDescent="0.35">
      <c r="A27" t="s">
        <v>241</v>
      </c>
    </row>
    <row r="28" spans="1:2" x14ac:dyDescent="0.35">
      <c r="A28" t="s">
        <v>242</v>
      </c>
      <c r="B28" t="s">
        <v>245</v>
      </c>
    </row>
    <row r="29" spans="1:2" x14ac:dyDescent="0.35">
      <c r="A29" t="s">
        <v>244</v>
      </c>
      <c r="B29" t="s">
        <v>243</v>
      </c>
    </row>
    <row r="30" spans="1:2" x14ac:dyDescent="0.35">
      <c r="A30" t="s">
        <v>246</v>
      </c>
      <c r="B30" t="s">
        <v>247</v>
      </c>
    </row>
    <row r="31" spans="1:2" x14ac:dyDescent="0.35">
      <c r="A31" t="s">
        <v>248</v>
      </c>
      <c r="B31" t="s">
        <v>249</v>
      </c>
    </row>
    <row r="32" spans="1:2" x14ac:dyDescent="0.35">
      <c r="A32" t="s">
        <v>251</v>
      </c>
      <c r="B32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8992-6C57-427B-88B8-005EF38BC0FD}">
  <dimension ref="B2:C49"/>
  <sheetViews>
    <sheetView topLeftCell="A32" workbookViewId="0">
      <selection activeCell="D63" sqref="D63"/>
    </sheetView>
  </sheetViews>
  <sheetFormatPr defaultRowHeight="14.5" x14ac:dyDescent="0.35"/>
  <sheetData>
    <row r="2" spans="2:3" x14ac:dyDescent="0.35">
      <c r="B2" s="16" t="s">
        <v>189</v>
      </c>
    </row>
    <row r="3" spans="2:3" x14ac:dyDescent="0.35">
      <c r="B3" s="17" t="s">
        <v>190</v>
      </c>
    </row>
    <row r="4" spans="2:3" x14ac:dyDescent="0.35">
      <c r="B4" s="17"/>
    </row>
    <row r="6" spans="2:3" x14ac:dyDescent="0.35">
      <c r="C6" t="s">
        <v>191</v>
      </c>
    </row>
    <row r="7" spans="2:3" x14ac:dyDescent="0.35">
      <c r="C7" t="s">
        <v>63</v>
      </c>
    </row>
    <row r="8" spans="2:3" x14ac:dyDescent="0.35">
      <c r="C8" t="s">
        <v>129</v>
      </c>
    </row>
    <row r="9" spans="2:3" x14ac:dyDescent="0.35">
      <c r="C9" t="s">
        <v>133</v>
      </c>
    </row>
    <row r="10" spans="2:3" x14ac:dyDescent="0.35">
      <c r="C10" t="s">
        <v>131</v>
      </c>
    </row>
    <row r="11" spans="2:3" x14ac:dyDescent="0.35">
      <c r="C11" t="s">
        <v>33</v>
      </c>
    </row>
    <row r="12" spans="2:3" x14ac:dyDescent="0.35">
      <c r="C12" t="s">
        <v>33</v>
      </c>
    </row>
    <row r="13" spans="2:3" x14ac:dyDescent="0.35">
      <c r="C13" t="s">
        <v>61</v>
      </c>
    </row>
    <row r="14" spans="2:3" x14ac:dyDescent="0.35">
      <c r="C14" t="s">
        <v>62</v>
      </c>
    </row>
    <row r="15" spans="2:3" x14ac:dyDescent="0.35">
      <c r="C15" t="s">
        <v>63</v>
      </c>
    </row>
    <row r="16" spans="2:3" x14ac:dyDescent="0.35">
      <c r="C16" t="s">
        <v>33</v>
      </c>
    </row>
    <row r="17" spans="3:3" x14ac:dyDescent="0.35">
      <c r="C17" t="s">
        <v>63</v>
      </c>
    </row>
    <row r="18" spans="3:3" x14ac:dyDescent="0.35">
      <c r="C18" t="s">
        <v>33</v>
      </c>
    </row>
    <row r="19" spans="3:3" x14ac:dyDescent="0.35">
      <c r="C19" t="s">
        <v>72</v>
      </c>
    </row>
    <row r="20" spans="3:3" x14ac:dyDescent="0.35">
      <c r="C20" t="s">
        <v>74</v>
      </c>
    </row>
    <row r="21" spans="3:3" x14ac:dyDescent="0.35">
      <c r="C21" t="s">
        <v>72</v>
      </c>
    </row>
    <row r="22" spans="3:3" x14ac:dyDescent="0.35">
      <c r="C22" t="s">
        <v>63</v>
      </c>
    </row>
    <row r="23" spans="3:3" x14ac:dyDescent="0.35">
      <c r="C23" t="s">
        <v>63</v>
      </c>
    </row>
    <row r="24" spans="3:3" x14ac:dyDescent="0.35">
      <c r="C24" t="s">
        <v>33</v>
      </c>
    </row>
    <row r="25" spans="3:3" x14ac:dyDescent="0.35">
      <c r="C25" t="s">
        <v>74</v>
      </c>
    </row>
    <row r="26" spans="3:3" x14ac:dyDescent="0.35">
      <c r="C26" t="s">
        <v>72</v>
      </c>
    </row>
    <row r="27" spans="3:3" x14ac:dyDescent="0.35">
      <c r="C27" t="s">
        <v>63</v>
      </c>
    </row>
    <row r="28" spans="3:3" x14ac:dyDescent="0.35">
      <c r="C28" t="s">
        <v>63</v>
      </c>
    </row>
    <row r="29" spans="3:3" x14ac:dyDescent="0.35">
      <c r="C29" t="s">
        <v>33</v>
      </c>
    </row>
    <row r="30" spans="3:3" x14ac:dyDescent="0.35">
      <c r="C30" t="s">
        <v>63</v>
      </c>
    </row>
    <row r="31" spans="3:3" x14ac:dyDescent="0.35">
      <c r="C31" t="s">
        <v>33</v>
      </c>
    </row>
    <row r="32" spans="3:3" x14ac:dyDescent="0.35">
      <c r="C32" t="s">
        <v>85</v>
      </c>
    </row>
    <row r="33" spans="3:3" x14ac:dyDescent="0.35">
      <c r="C33" t="s">
        <v>88</v>
      </c>
    </row>
    <row r="34" spans="3:3" x14ac:dyDescent="0.35">
      <c r="C34" t="s">
        <v>89</v>
      </c>
    </row>
    <row r="35" spans="3:3" x14ac:dyDescent="0.35">
      <c r="C35" t="s">
        <v>90</v>
      </c>
    </row>
    <row r="36" spans="3:3" x14ac:dyDescent="0.35">
      <c r="C36" t="s">
        <v>33</v>
      </c>
    </row>
    <row r="37" spans="3:3" x14ac:dyDescent="0.35">
      <c r="C37" t="s">
        <v>63</v>
      </c>
    </row>
    <row r="38" spans="3:3" x14ac:dyDescent="0.35">
      <c r="C38" t="s">
        <v>63</v>
      </c>
    </row>
    <row r="39" spans="3:3" x14ac:dyDescent="0.35">
      <c r="C39" t="s">
        <v>89</v>
      </c>
    </row>
    <row r="40" spans="3:3" x14ac:dyDescent="0.35">
      <c r="C40" t="s">
        <v>85</v>
      </c>
    </row>
    <row r="41" spans="3:3" x14ac:dyDescent="0.35">
      <c r="C41" t="s">
        <v>152</v>
      </c>
    </row>
    <row r="42" spans="3:3" x14ac:dyDescent="0.35">
      <c r="C42" t="s">
        <v>33</v>
      </c>
    </row>
    <row r="44" spans="3:3" x14ac:dyDescent="0.35">
      <c r="C44" t="s">
        <v>85</v>
      </c>
    </row>
    <row r="45" spans="3:3" x14ac:dyDescent="0.35">
      <c r="C45" t="s">
        <v>169</v>
      </c>
    </row>
    <row r="46" spans="3:3" x14ac:dyDescent="0.35">
      <c r="C46" t="s">
        <v>171</v>
      </c>
    </row>
    <row r="47" spans="3:3" x14ac:dyDescent="0.35">
      <c r="C47" t="s">
        <v>33</v>
      </c>
    </row>
    <row r="48" spans="3:3" x14ac:dyDescent="0.35">
      <c r="C48" t="s">
        <v>33</v>
      </c>
    </row>
    <row r="49" spans="3:3" x14ac:dyDescent="0.35">
      <c r="C49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A9D7-53CF-446E-94A5-D15D82CA3BE1}">
  <dimension ref="B2:AJ51"/>
  <sheetViews>
    <sheetView topLeftCell="J1" workbookViewId="0">
      <selection activeCell="T14" sqref="T14"/>
    </sheetView>
  </sheetViews>
  <sheetFormatPr defaultRowHeight="14.5" x14ac:dyDescent="0.35"/>
  <sheetData>
    <row r="2" spans="2:36" x14ac:dyDescent="0.35">
      <c r="B2" s="16" t="s">
        <v>189</v>
      </c>
    </row>
    <row r="3" spans="2:36" x14ac:dyDescent="0.35">
      <c r="B3" s="17" t="s">
        <v>190</v>
      </c>
    </row>
    <row r="4" spans="2:36" x14ac:dyDescent="0.35">
      <c r="B4" s="17"/>
    </row>
    <row r="6" spans="2:36" x14ac:dyDescent="0.3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187</v>
      </c>
      <c r="S6" t="s">
        <v>188</v>
      </c>
      <c r="T6" t="s">
        <v>162</v>
      </c>
      <c r="U6" t="s">
        <v>16</v>
      </c>
      <c r="V6" t="s">
        <v>17</v>
      </c>
      <c r="W6" t="s">
        <v>18</v>
      </c>
      <c r="X6" t="s">
        <v>165</v>
      </c>
      <c r="Y6" t="s">
        <v>166</v>
      </c>
      <c r="Z6" t="s">
        <v>161</v>
      </c>
      <c r="AA6">
        <v>1</v>
      </c>
      <c r="AB6">
        <v>2</v>
      </c>
      <c r="AC6">
        <v>3</v>
      </c>
      <c r="AD6">
        <v>4</v>
      </c>
      <c r="AE6">
        <v>50</v>
      </c>
      <c r="AF6">
        <v>100</v>
      </c>
      <c r="AG6">
        <v>1000</v>
      </c>
      <c r="AH6" t="s">
        <v>158</v>
      </c>
      <c r="AI6" t="s">
        <v>192</v>
      </c>
      <c r="AJ6" t="s">
        <v>193</v>
      </c>
    </row>
    <row r="7" spans="2:36" x14ac:dyDescent="0.35">
      <c r="C7">
        <v>2</v>
      </c>
      <c r="D7" t="s">
        <v>136</v>
      </c>
      <c r="E7">
        <v>1997</v>
      </c>
      <c r="F7" t="s">
        <v>28</v>
      </c>
      <c r="G7" t="s">
        <v>29</v>
      </c>
      <c r="H7" t="s">
        <v>30</v>
      </c>
      <c r="I7">
        <v>1993</v>
      </c>
      <c r="J7" s="10" t="s">
        <v>31</v>
      </c>
      <c r="K7">
        <v>1993</v>
      </c>
      <c r="L7" t="s">
        <v>32</v>
      </c>
      <c r="M7">
        <v>0.6</v>
      </c>
      <c r="N7" t="s">
        <v>156</v>
      </c>
      <c r="O7" t="s">
        <v>154</v>
      </c>
      <c r="Q7">
        <v>483</v>
      </c>
      <c r="R7">
        <v>11</v>
      </c>
      <c r="S7">
        <v>4</v>
      </c>
      <c r="T7" t="s">
        <v>163</v>
      </c>
      <c r="V7" t="s">
        <v>33</v>
      </c>
      <c r="W7" t="s">
        <v>50</v>
      </c>
      <c r="X7">
        <v>0.78400000000000003</v>
      </c>
      <c r="Y7">
        <v>0.216</v>
      </c>
      <c r="AA7">
        <v>1</v>
      </c>
      <c r="AB7">
        <v>2</v>
      </c>
      <c r="AC7">
        <v>3</v>
      </c>
      <c r="AD7">
        <v>4</v>
      </c>
      <c r="AE7">
        <v>50</v>
      </c>
      <c r="AF7">
        <v>100</v>
      </c>
      <c r="AG7">
        <v>1000</v>
      </c>
      <c r="AI7" t="s">
        <v>137</v>
      </c>
      <c r="AJ7" t="s">
        <v>138</v>
      </c>
    </row>
    <row r="8" spans="2:36" x14ac:dyDescent="0.35">
      <c r="C8">
        <v>3</v>
      </c>
      <c r="D8" t="s">
        <v>34</v>
      </c>
      <c r="E8">
        <v>2010</v>
      </c>
      <c r="F8" t="s">
        <v>28</v>
      </c>
      <c r="N8" t="s">
        <v>127</v>
      </c>
      <c r="O8" t="s">
        <v>66</v>
      </c>
      <c r="Q8">
        <v>670</v>
      </c>
      <c r="R8">
        <v>34</v>
      </c>
      <c r="S8">
        <v>12</v>
      </c>
      <c r="T8" t="s">
        <v>168</v>
      </c>
      <c r="U8" t="s">
        <v>78</v>
      </c>
      <c r="V8" t="s">
        <v>63</v>
      </c>
      <c r="W8" t="s">
        <v>25</v>
      </c>
      <c r="X8">
        <v>0.36299999999999999</v>
      </c>
      <c r="Y8">
        <v>0.63700000000000001</v>
      </c>
      <c r="AA8">
        <v>1</v>
      </c>
      <c r="AB8">
        <v>2</v>
      </c>
      <c r="AC8">
        <v>3</v>
      </c>
      <c r="AD8">
        <v>4</v>
      </c>
      <c r="AE8">
        <v>50</v>
      </c>
      <c r="AF8">
        <v>100</v>
      </c>
      <c r="AG8">
        <v>1000</v>
      </c>
      <c r="AI8" t="s">
        <v>135</v>
      </c>
    </row>
    <row r="9" spans="2:36" x14ac:dyDescent="0.35">
      <c r="C9">
        <v>4</v>
      </c>
      <c r="D9" t="s">
        <v>34</v>
      </c>
      <c r="E9">
        <v>2010</v>
      </c>
      <c r="F9" t="s">
        <v>28</v>
      </c>
      <c r="N9" t="s">
        <v>127</v>
      </c>
      <c r="O9" t="s">
        <v>66</v>
      </c>
      <c r="Q9">
        <v>670</v>
      </c>
      <c r="R9">
        <v>34</v>
      </c>
      <c r="S9">
        <v>12</v>
      </c>
      <c r="T9" t="s">
        <v>163</v>
      </c>
      <c r="V9" t="s">
        <v>129</v>
      </c>
      <c r="W9" t="s">
        <v>25</v>
      </c>
      <c r="X9">
        <v>0.63500000000000001</v>
      </c>
      <c r="Y9">
        <v>0.36499999999999999</v>
      </c>
      <c r="AA9">
        <v>1</v>
      </c>
      <c r="AB9">
        <v>2</v>
      </c>
      <c r="AC9">
        <v>3</v>
      </c>
      <c r="AD9">
        <v>4</v>
      </c>
      <c r="AE9">
        <v>50</v>
      </c>
      <c r="AF9">
        <v>100</v>
      </c>
      <c r="AG9">
        <v>1000</v>
      </c>
      <c r="AI9" t="s">
        <v>135</v>
      </c>
    </row>
    <row r="10" spans="2:36" x14ac:dyDescent="0.35">
      <c r="C10">
        <v>5</v>
      </c>
      <c r="D10" t="s">
        <v>34</v>
      </c>
      <c r="E10">
        <v>2010</v>
      </c>
      <c r="F10" t="s">
        <v>28</v>
      </c>
      <c r="N10" t="s">
        <v>127</v>
      </c>
      <c r="O10" t="s">
        <v>66</v>
      </c>
      <c r="Q10">
        <v>670</v>
      </c>
      <c r="R10">
        <v>34</v>
      </c>
      <c r="S10">
        <v>12</v>
      </c>
      <c r="T10" t="s">
        <v>163</v>
      </c>
      <c r="V10" t="s">
        <v>133</v>
      </c>
      <c r="W10" t="s">
        <v>25</v>
      </c>
      <c r="X10">
        <v>0.49399999999999999</v>
      </c>
      <c r="Y10">
        <v>0.50600000000000001</v>
      </c>
      <c r="AA10">
        <v>1</v>
      </c>
      <c r="AB10">
        <v>2</v>
      </c>
      <c r="AC10">
        <v>3</v>
      </c>
      <c r="AD10">
        <v>4</v>
      </c>
      <c r="AE10">
        <v>50</v>
      </c>
      <c r="AF10">
        <v>100</v>
      </c>
      <c r="AG10">
        <v>1000</v>
      </c>
      <c r="AI10" t="s">
        <v>135</v>
      </c>
    </row>
    <row r="11" spans="2:36" x14ac:dyDescent="0.35">
      <c r="C11">
        <v>6</v>
      </c>
      <c r="D11" t="s">
        <v>34</v>
      </c>
      <c r="E11">
        <v>2010</v>
      </c>
      <c r="F11" t="s">
        <v>28</v>
      </c>
      <c r="N11" t="s">
        <v>127</v>
      </c>
      <c r="O11" t="s">
        <v>66</v>
      </c>
      <c r="Q11">
        <v>670</v>
      </c>
      <c r="R11">
        <v>34</v>
      </c>
      <c r="S11">
        <v>12</v>
      </c>
      <c r="T11" t="s">
        <v>163</v>
      </c>
      <c r="V11" t="s">
        <v>131</v>
      </c>
      <c r="W11" t="s">
        <v>25</v>
      </c>
      <c r="X11">
        <v>0.54600000000000004</v>
      </c>
      <c r="Y11">
        <v>0.45400000000000001</v>
      </c>
      <c r="Z11">
        <v>34</v>
      </c>
      <c r="AA11">
        <v>1</v>
      </c>
      <c r="AB11">
        <v>2</v>
      </c>
      <c r="AC11">
        <v>3</v>
      </c>
      <c r="AD11">
        <v>4</v>
      </c>
      <c r="AE11">
        <v>50</v>
      </c>
      <c r="AF11">
        <v>100</v>
      </c>
      <c r="AG11">
        <v>1000</v>
      </c>
      <c r="AI11" t="s">
        <v>135</v>
      </c>
    </row>
    <row r="12" spans="2:36" x14ac:dyDescent="0.35">
      <c r="C12">
        <v>12</v>
      </c>
      <c r="D12" t="s">
        <v>52</v>
      </c>
      <c r="E12">
        <v>2004</v>
      </c>
      <c r="F12" t="s">
        <v>28</v>
      </c>
      <c r="G12" t="s">
        <v>53</v>
      </c>
      <c r="N12" t="s">
        <v>156</v>
      </c>
      <c r="O12" t="s">
        <v>154</v>
      </c>
      <c r="Q12">
        <v>1199</v>
      </c>
      <c r="R12">
        <v>26</v>
      </c>
      <c r="S12">
        <v>9</v>
      </c>
      <c r="T12" t="s">
        <v>163</v>
      </c>
      <c r="V12" t="s">
        <v>33</v>
      </c>
      <c r="W12" t="s">
        <v>50</v>
      </c>
      <c r="X12">
        <v>0.75</v>
      </c>
      <c r="Y12">
        <v>0.25</v>
      </c>
      <c r="AA12">
        <v>1</v>
      </c>
      <c r="AB12">
        <v>2</v>
      </c>
      <c r="AC12">
        <v>3</v>
      </c>
      <c r="AD12">
        <v>4</v>
      </c>
      <c r="AE12">
        <v>50</v>
      </c>
      <c r="AF12">
        <v>100</v>
      </c>
      <c r="AG12">
        <v>1000</v>
      </c>
    </row>
    <row r="13" spans="2:36" x14ac:dyDescent="0.35">
      <c r="C13">
        <v>16</v>
      </c>
      <c r="D13" t="s">
        <v>57</v>
      </c>
      <c r="E13">
        <v>2005</v>
      </c>
      <c r="F13" t="s">
        <v>28</v>
      </c>
      <c r="G13" t="s">
        <v>58</v>
      </c>
      <c r="I13">
        <v>1997</v>
      </c>
      <c r="K13">
        <v>2000</v>
      </c>
      <c r="M13">
        <v>4</v>
      </c>
      <c r="N13" t="s">
        <v>156</v>
      </c>
      <c r="O13" t="s">
        <v>154</v>
      </c>
      <c r="Q13">
        <v>400</v>
      </c>
      <c r="R13">
        <v>20</v>
      </c>
      <c r="S13">
        <v>7</v>
      </c>
      <c r="T13" t="s">
        <v>163</v>
      </c>
      <c r="V13" t="s">
        <v>33</v>
      </c>
      <c r="W13" t="s">
        <v>50</v>
      </c>
      <c r="X13" s="5">
        <v>0.80449999999999999</v>
      </c>
      <c r="Y13">
        <v>0.19550000000000001</v>
      </c>
      <c r="Z13">
        <v>5</v>
      </c>
      <c r="AA13">
        <v>1</v>
      </c>
      <c r="AB13">
        <v>2</v>
      </c>
      <c r="AC13">
        <v>3</v>
      </c>
      <c r="AD13">
        <v>4</v>
      </c>
      <c r="AE13">
        <v>50</v>
      </c>
      <c r="AF13">
        <v>100</v>
      </c>
      <c r="AG13">
        <v>1000</v>
      </c>
      <c r="AI13" t="s">
        <v>59</v>
      </c>
      <c r="AJ13" t="s">
        <v>60</v>
      </c>
    </row>
    <row r="14" spans="2:36" x14ac:dyDescent="0.35">
      <c r="C14">
        <v>17</v>
      </c>
      <c r="D14" t="s">
        <v>57</v>
      </c>
      <c r="E14">
        <v>2005</v>
      </c>
      <c r="F14" t="s">
        <v>28</v>
      </c>
      <c r="G14" t="s">
        <v>58</v>
      </c>
      <c r="I14">
        <v>1997</v>
      </c>
      <c r="K14">
        <v>2000</v>
      </c>
      <c r="M14">
        <v>4</v>
      </c>
      <c r="N14" t="s">
        <v>156</v>
      </c>
      <c r="O14" t="s">
        <v>154</v>
      </c>
      <c r="Q14">
        <v>400</v>
      </c>
      <c r="R14">
        <v>20</v>
      </c>
      <c r="S14">
        <v>7</v>
      </c>
      <c r="T14" t="s">
        <v>164</v>
      </c>
      <c r="V14" t="s">
        <v>61</v>
      </c>
      <c r="W14" t="s">
        <v>50</v>
      </c>
      <c r="X14" s="5">
        <v>0.4995</v>
      </c>
      <c r="Y14">
        <v>0.50049999999999994</v>
      </c>
      <c r="Z14">
        <v>5</v>
      </c>
      <c r="AA14">
        <v>1</v>
      </c>
      <c r="AB14">
        <v>2</v>
      </c>
      <c r="AC14">
        <v>3</v>
      </c>
      <c r="AD14">
        <v>4</v>
      </c>
      <c r="AE14">
        <v>50</v>
      </c>
      <c r="AF14">
        <v>100</v>
      </c>
      <c r="AG14">
        <v>1000</v>
      </c>
      <c r="AI14" t="s">
        <v>59</v>
      </c>
    </row>
    <row r="15" spans="2:36" x14ac:dyDescent="0.35">
      <c r="C15">
        <v>18</v>
      </c>
      <c r="D15" t="s">
        <v>57</v>
      </c>
      <c r="E15">
        <v>2005</v>
      </c>
      <c r="F15" t="s">
        <v>28</v>
      </c>
      <c r="G15" t="s">
        <v>58</v>
      </c>
      <c r="I15">
        <v>1997</v>
      </c>
      <c r="K15">
        <v>2000</v>
      </c>
      <c r="M15">
        <v>4</v>
      </c>
      <c r="N15" t="s">
        <v>156</v>
      </c>
      <c r="O15" t="s">
        <v>154</v>
      </c>
      <c r="Q15">
        <v>400</v>
      </c>
      <c r="R15">
        <v>20</v>
      </c>
      <c r="S15">
        <v>7</v>
      </c>
      <c r="T15" t="s">
        <v>163</v>
      </c>
      <c r="V15" t="s">
        <v>62</v>
      </c>
      <c r="W15" t="s">
        <v>50</v>
      </c>
      <c r="X15" s="5">
        <v>0.4985</v>
      </c>
      <c r="Y15">
        <v>0.50149999999999995</v>
      </c>
      <c r="Z15">
        <v>5</v>
      </c>
      <c r="AA15">
        <v>1</v>
      </c>
      <c r="AB15">
        <v>2</v>
      </c>
      <c r="AC15">
        <v>3</v>
      </c>
      <c r="AD15">
        <v>4</v>
      </c>
      <c r="AE15">
        <v>50</v>
      </c>
      <c r="AF15">
        <v>100</v>
      </c>
      <c r="AG15">
        <v>1000</v>
      </c>
      <c r="AI15" t="s">
        <v>59</v>
      </c>
    </row>
    <row r="16" spans="2:36" x14ac:dyDescent="0.35">
      <c r="C16">
        <v>19</v>
      </c>
      <c r="D16" t="s">
        <v>57</v>
      </c>
      <c r="E16">
        <v>2005</v>
      </c>
      <c r="F16" t="s">
        <v>28</v>
      </c>
      <c r="G16" t="s">
        <v>58</v>
      </c>
      <c r="I16">
        <v>1997</v>
      </c>
      <c r="K16">
        <v>2000</v>
      </c>
      <c r="M16">
        <v>4</v>
      </c>
      <c r="N16" t="s">
        <v>156</v>
      </c>
      <c r="O16" t="s">
        <v>154</v>
      </c>
      <c r="Q16">
        <v>400</v>
      </c>
      <c r="R16">
        <v>20</v>
      </c>
      <c r="S16">
        <v>7</v>
      </c>
      <c r="T16" t="s">
        <v>168</v>
      </c>
      <c r="U16" t="s">
        <v>185</v>
      </c>
      <c r="V16" t="s">
        <v>63</v>
      </c>
      <c r="W16" t="s">
        <v>50</v>
      </c>
      <c r="X16" s="5">
        <v>0.69399999999999995</v>
      </c>
      <c r="Y16">
        <v>0.30599999999999999</v>
      </c>
      <c r="Z16">
        <v>5</v>
      </c>
      <c r="AA16">
        <v>1</v>
      </c>
      <c r="AB16">
        <v>2</v>
      </c>
      <c r="AC16">
        <v>3</v>
      </c>
      <c r="AD16">
        <v>4</v>
      </c>
      <c r="AE16">
        <v>50</v>
      </c>
      <c r="AF16">
        <v>100</v>
      </c>
      <c r="AG16">
        <v>1000</v>
      </c>
      <c r="AI16" t="s">
        <v>59</v>
      </c>
    </row>
    <row r="17" spans="3:36" x14ac:dyDescent="0.35">
      <c r="C17">
        <v>20</v>
      </c>
      <c r="D17" t="s">
        <v>64</v>
      </c>
      <c r="E17">
        <v>2007</v>
      </c>
      <c r="F17" t="s">
        <v>24</v>
      </c>
      <c r="G17" t="s">
        <v>37</v>
      </c>
      <c r="H17" t="s">
        <v>65</v>
      </c>
      <c r="N17" t="s">
        <v>156</v>
      </c>
      <c r="O17" t="s">
        <v>66</v>
      </c>
      <c r="Q17">
        <v>584</v>
      </c>
      <c r="R17">
        <v>9</v>
      </c>
      <c r="S17">
        <v>6</v>
      </c>
      <c r="T17" t="s">
        <v>163</v>
      </c>
      <c r="V17" t="s">
        <v>33</v>
      </c>
      <c r="W17" t="s">
        <v>50</v>
      </c>
      <c r="X17">
        <v>0.68300000000000005</v>
      </c>
      <c r="Y17">
        <v>0.317</v>
      </c>
      <c r="Z17">
        <v>9</v>
      </c>
      <c r="AA17">
        <v>1</v>
      </c>
      <c r="AB17">
        <v>2</v>
      </c>
      <c r="AC17">
        <v>3</v>
      </c>
      <c r="AD17">
        <v>4</v>
      </c>
      <c r="AE17">
        <v>50</v>
      </c>
      <c r="AF17">
        <v>100</v>
      </c>
      <c r="AG17">
        <v>1000</v>
      </c>
      <c r="AI17" t="s">
        <v>67</v>
      </c>
    </row>
    <row r="18" spans="3:36" x14ac:dyDescent="0.35">
      <c r="C18">
        <v>21</v>
      </c>
      <c r="D18" t="s">
        <v>68</v>
      </c>
      <c r="E18">
        <v>2009</v>
      </c>
      <c r="F18" t="s">
        <v>28</v>
      </c>
      <c r="G18" t="s">
        <v>29</v>
      </c>
      <c r="H18" t="s">
        <v>30</v>
      </c>
      <c r="I18">
        <v>1998</v>
      </c>
      <c r="K18">
        <v>1999</v>
      </c>
      <c r="M18">
        <v>2</v>
      </c>
      <c r="N18" t="s">
        <v>69</v>
      </c>
      <c r="O18" t="s">
        <v>154</v>
      </c>
      <c r="Q18">
        <v>713</v>
      </c>
      <c r="R18">
        <v>14</v>
      </c>
      <c r="S18">
        <v>5</v>
      </c>
      <c r="T18" t="s">
        <v>168</v>
      </c>
      <c r="V18" t="s">
        <v>63</v>
      </c>
      <c r="W18" t="s">
        <v>50</v>
      </c>
      <c r="X18">
        <v>0.98</v>
      </c>
      <c r="Y18">
        <v>0.02</v>
      </c>
      <c r="Z18">
        <v>14</v>
      </c>
      <c r="AA18">
        <v>1</v>
      </c>
      <c r="AB18">
        <v>2</v>
      </c>
      <c r="AC18">
        <v>3</v>
      </c>
      <c r="AD18">
        <v>4</v>
      </c>
      <c r="AE18">
        <v>50</v>
      </c>
      <c r="AF18">
        <v>100</v>
      </c>
      <c r="AG18">
        <v>1000</v>
      </c>
      <c r="AI18" t="s">
        <v>59</v>
      </c>
    </row>
    <row r="19" spans="3:36" x14ac:dyDescent="0.35">
      <c r="C19">
        <v>22</v>
      </c>
      <c r="D19" t="s">
        <v>68</v>
      </c>
      <c r="E19">
        <v>2009</v>
      </c>
      <c r="F19" t="s">
        <v>28</v>
      </c>
      <c r="G19" t="s">
        <v>29</v>
      </c>
      <c r="H19" t="s">
        <v>30</v>
      </c>
      <c r="I19">
        <v>1998</v>
      </c>
      <c r="K19">
        <v>1999</v>
      </c>
      <c r="M19">
        <v>2</v>
      </c>
      <c r="N19" t="s">
        <v>70</v>
      </c>
      <c r="O19" t="s">
        <v>154</v>
      </c>
      <c r="Q19">
        <v>713</v>
      </c>
      <c r="R19">
        <v>14</v>
      </c>
      <c r="S19">
        <v>5</v>
      </c>
      <c r="T19" t="s">
        <v>163</v>
      </c>
      <c r="V19" t="s">
        <v>33</v>
      </c>
      <c r="W19" t="s">
        <v>50</v>
      </c>
      <c r="X19">
        <v>0.73</v>
      </c>
      <c r="Y19">
        <v>0.27</v>
      </c>
      <c r="Z19">
        <v>14</v>
      </c>
      <c r="AA19">
        <v>1</v>
      </c>
      <c r="AB19">
        <v>2</v>
      </c>
      <c r="AC19">
        <v>3</v>
      </c>
      <c r="AD19">
        <v>4</v>
      </c>
      <c r="AE19">
        <v>50</v>
      </c>
      <c r="AF19">
        <v>100</v>
      </c>
      <c r="AG19">
        <v>1000</v>
      </c>
      <c r="AI19" t="s">
        <v>59</v>
      </c>
    </row>
    <row r="20" spans="3:36" x14ac:dyDescent="0.35">
      <c r="C20">
        <v>23</v>
      </c>
      <c r="D20" t="s">
        <v>68</v>
      </c>
      <c r="E20">
        <v>2009</v>
      </c>
      <c r="F20" t="s">
        <v>28</v>
      </c>
      <c r="G20" t="s">
        <v>29</v>
      </c>
      <c r="H20" t="s">
        <v>30</v>
      </c>
      <c r="I20">
        <v>1998</v>
      </c>
      <c r="K20">
        <v>1999</v>
      </c>
      <c r="M20">
        <v>2</v>
      </c>
      <c r="N20" t="s">
        <v>71</v>
      </c>
      <c r="O20" t="s">
        <v>154</v>
      </c>
      <c r="Q20">
        <v>713</v>
      </c>
      <c r="R20">
        <v>14</v>
      </c>
      <c r="S20">
        <v>5</v>
      </c>
      <c r="T20" t="s">
        <v>168</v>
      </c>
      <c r="V20" t="s">
        <v>72</v>
      </c>
      <c r="W20" t="s">
        <v>50</v>
      </c>
      <c r="X20">
        <v>0.87</v>
      </c>
      <c r="Y20">
        <v>0.13</v>
      </c>
      <c r="Z20">
        <v>14</v>
      </c>
      <c r="AA20">
        <v>1</v>
      </c>
      <c r="AB20">
        <v>2</v>
      </c>
      <c r="AC20">
        <v>3</v>
      </c>
      <c r="AD20">
        <v>4</v>
      </c>
      <c r="AE20">
        <v>50</v>
      </c>
      <c r="AF20">
        <v>100</v>
      </c>
      <c r="AG20">
        <v>1000</v>
      </c>
      <c r="AI20" t="s">
        <v>59</v>
      </c>
    </row>
    <row r="21" spans="3:36" x14ac:dyDescent="0.35">
      <c r="C21">
        <v>24</v>
      </c>
      <c r="D21" t="s">
        <v>73</v>
      </c>
      <c r="E21">
        <v>2010</v>
      </c>
      <c r="F21" t="s">
        <v>24</v>
      </c>
      <c r="G21" t="s">
        <v>37</v>
      </c>
      <c r="H21" t="s">
        <v>56</v>
      </c>
      <c r="N21" t="s">
        <v>128</v>
      </c>
      <c r="O21" t="s">
        <v>26</v>
      </c>
      <c r="Q21">
        <v>31</v>
      </c>
      <c r="R21">
        <v>8</v>
      </c>
      <c r="S21">
        <v>1</v>
      </c>
      <c r="T21" t="s">
        <v>163</v>
      </c>
      <c r="V21" t="s">
        <v>74</v>
      </c>
      <c r="W21" t="s">
        <v>50</v>
      </c>
      <c r="X21">
        <v>0.85</v>
      </c>
      <c r="Y21">
        <v>0.15</v>
      </c>
      <c r="AA21">
        <v>1</v>
      </c>
      <c r="AB21">
        <v>2</v>
      </c>
      <c r="AC21">
        <v>3</v>
      </c>
      <c r="AD21">
        <v>4</v>
      </c>
      <c r="AE21">
        <v>50</v>
      </c>
      <c r="AF21">
        <v>100</v>
      </c>
      <c r="AG21">
        <v>1000</v>
      </c>
      <c r="AI21" t="s">
        <v>59</v>
      </c>
      <c r="AJ21" t="s">
        <v>182</v>
      </c>
    </row>
    <row r="22" spans="3:36" x14ac:dyDescent="0.35">
      <c r="C22">
        <v>25</v>
      </c>
      <c r="D22" t="s">
        <v>73</v>
      </c>
      <c r="E22">
        <v>2010</v>
      </c>
      <c r="F22" t="s">
        <v>24</v>
      </c>
      <c r="G22" t="s">
        <v>37</v>
      </c>
      <c r="H22" t="s">
        <v>56</v>
      </c>
      <c r="N22" t="s">
        <v>128</v>
      </c>
      <c r="O22" t="s">
        <v>26</v>
      </c>
      <c r="Q22">
        <v>31</v>
      </c>
      <c r="R22">
        <v>8</v>
      </c>
      <c r="S22">
        <v>1</v>
      </c>
      <c r="T22" t="s">
        <v>168</v>
      </c>
      <c r="V22" t="s">
        <v>72</v>
      </c>
      <c r="W22" t="s">
        <v>50</v>
      </c>
      <c r="X22">
        <v>0.7</v>
      </c>
      <c r="Y22">
        <v>0.3</v>
      </c>
      <c r="AA22">
        <v>1</v>
      </c>
      <c r="AB22">
        <v>2</v>
      </c>
      <c r="AC22">
        <v>3</v>
      </c>
      <c r="AD22">
        <v>4</v>
      </c>
      <c r="AE22">
        <v>50</v>
      </c>
      <c r="AF22">
        <v>100</v>
      </c>
      <c r="AG22">
        <v>1000</v>
      </c>
      <c r="AI22" t="s">
        <v>59</v>
      </c>
    </row>
    <row r="23" spans="3:36" x14ac:dyDescent="0.35">
      <c r="C23">
        <v>26</v>
      </c>
      <c r="D23" t="s">
        <v>73</v>
      </c>
      <c r="E23">
        <v>2010</v>
      </c>
      <c r="F23" t="s">
        <v>24</v>
      </c>
      <c r="G23" t="s">
        <v>37</v>
      </c>
      <c r="H23" t="s">
        <v>56</v>
      </c>
      <c r="N23" t="s">
        <v>128</v>
      </c>
      <c r="O23" t="s">
        <v>26</v>
      </c>
      <c r="Q23">
        <v>31</v>
      </c>
      <c r="R23">
        <v>8</v>
      </c>
      <c r="S23">
        <v>1</v>
      </c>
      <c r="T23" t="s">
        <v>168</v>
      </c>
      <c r="V23" t="s">
        <v>63</v>
      </c>
      <c r="W23" t="s">
        <v>50</v>
      </c>
      <c r="X23">
        <v>0.67</v>
      </c>
      <c r="Y23">
        <v>0.33</v>
      </c>
      <c r="AA23">
        <v>1</v>
      </c>
      <c r="AB23">
        <v>2</v>
      </c>
      <c r="AC23">
        <v>3</v>
      </c>
      <c r="AD23">
        <v>4</v>
      </c>
      <c r="AE23">
        <v>50</v>
      </c>
      <c r="AF23">
        <v>100</v>
      </c>
      <c r="AG23">
        <v>1000</v>
      </c>
      <c r="AI23" t="s">
        <v>59</v>
      </c>
    </row>
    <row r="24" spans="3:36" x14ac:dyDescent="0.35">
      <c r="C24">
        <v>27</v>
      </c>
      <c r="D24" t="s">
        <v>73</v>
      </c>
      <c r="E24">
        <v>2010</v>
      </c>
      <c r="F24" t="s">
        <v>24</v>
      </c>
      <c r="G24" t="s">
        <v>37</v>
      </c>
      <c r="H24" t="s">
        <v>56</v>
      </c>
      <c r="N24" t="s">
        <v>128</v>
      </c>
      <c r="O24" t="s">
        <v>26</v>
      </c>
      <c r="Q24">
        <v>31</v>
      </c>
      <c r="R24">
        <v>8</v>
      </c>
      <c r="S24">
        <v>1</v>
      </c>
      <c r="T24" t="s">
        <v>168</v>
      </c>
      <c r="U24" t="s">
        <v>75</v>
      </c>
      <c r="V24" t="s">
        <v>63</v>
      </c>
      <c r="W24" t="s">
        <v>50</v>
      </c>
      <c r="X24">
        <v>0.75</v>
      </c>
      <c r="Y24">
        <v>0.25</v>
      </c>
      <c r="AA24">
        <v>1</v>
      </c>
      <c r="AB24">
        <v>2</v>
      </c>
      <c r="AC24">
        <v>3</v>
      </c>
      <c r="AD24">
        <v>4</v>
      </c>
      <c r="AE24">
        <v>50</v>
      </c>
      <c r="AF24">
        <v>100</v>
      </c>
      <c r="AG24">
        <v>1000</v>
      </c>
      <c r="AI24" t="s">
        <v>59</v>
      </c>
    </row>
    <row r="25" spans="3:36" x14ac:dyDescent="0.35">
      <c r="C25">
        <v>28</v>
      </c>
      <c r="D25" t="s">
        <v>73</v>
      </c>
      <c r="E25">
        <v>2010</v>
      </c>
      <c r="F25" t="s">
        <v>24</v>
      </c>
      <c r="G25" t="s">
        <v>37</v>
      </c>
      <c r="H25" t="s">
        <v>56</v>
      </c>
      <c r="N25" t="s">
        <v>128</v>
      </c>
      <c r="O25" t="s">
        <v>26</v>
      </c>
      <c r="Q25">
        <v>31</v>
      </c>
      <c r="R25">
        <v>8</v>
      </c>
      <c r="S25">
        <v>1</v>
      </c>
      <c r="T25" t="s">
        <v>163</v>
      </c>
      <c r="V25" t="s">
        <v>33</v>
      </c>
      <c r="W25" t="s">
        <v>50</v>
      </c>
      <c r="X25">
        <v>0.77</v>
      </c>
      <c r="Y25">
        <v>0.23</v>
      </c>
      <c r="AA25">
        <v>1</v>
      </c>
      <c r="AB25">
        <v>2</v>
      </c>
      <c r="AC25">
        <v>3</v>
      </c>
      <c r="AD25">
        <v>4</v>
      </c>
      <c r="AE25">
        <v>50</v>
      </c>
      <c r="AF25">
        <v>100</v>
      </c>
      <c r="AG25">
        <v>1000</v>
      </c>
      <c r="AI25" t="s">
        <v>59</v>
      </c>
    </row>
    <row r="26" spans="3:36" x14ac:dyDescent="0.35">
      <c r="C26">
        <v>29</v>
      </c>
      <c r="D26" t="s">
        <v>73</v>
      </c>
      <c r="E26">
        <v>2010</v>
      </c>
      <c r="F26" t="s">
        <v>24</v>
      </c>
      <c r="G26" t="s">
        <v>37</v>
      </c>
      <c r="H26" t="s">
        <v>76</v>
      </c>
      <c r="N26" t="s">
        <v>128</v>
      </c>
      <c r="O26" t="s">
        <v>26</v>
      </c>
      <c r="Q26">
        <v>82</v>
      </c>
      <c r="R26">
        <v>11</v>
      </c>
      <c r="S26">
        <v>4</v>
      </c>
      <c r="T26" t="s">
        <v>164</v>
      </c>
      <c r="V26" t="s">
        <v>74</v>
      </c>
      <c r="X26">
        <v>0.87</v>
      </c>
      <c r="Y26">
        <v>0.13</v>
      </c>
      <c r="Z26">
        <v>11</v>
      </c>
      <c r="AA26">
        <v>1</v>
      </c>
      <c r="AB26">
        <v>2</v>
      </c>
      <c r="AC26">
        <v>3</v>
      </c>
      <c r="AD26">
        <v>4</v>
      </c>
      <c r="AE26">
        <v>50</v>
      </c>
      <c r="AF26">
        <v>100</v>
      </c>
      <c r="AG26">
        <v>1000</v>
      </c>
      <c r="AI26" t="s">
        <v>59</v>
      </c>
    </row>
    <row r="27" spans="3:36" x14ac:dyDescent="0.35">
      <c r="C27">
        <v>30</v>
      </c>
      <c r="D27" t="s">
        <v>73</v>
      </c>
      <c r="E27">
        <v>2010</v>
      </c>
      <c r="F27" t="s">
        <v>24</v>
      </c>
      <c r="G27" t="s">
        <v>37</v>
      </c>
      <c r="H27" t="s">
        <v>76</v>
      </c>
      <c r="N27" t="s">
        <v>128</v>
      </c>
      <c r="O27" t="s">
        <v>26</v>
      </c>
      <c r="Q27">
        <v>82</v>
      </c>
      <c r="R27">
        <v>11</v>
      </c>
      <c r="S27">
        <v>4</v>
      </c>
      <c r="T27" t="s">
        <v>168</v>
      </c>
      <c r="V27" t="s">
        <v>72</v>
      </c>
      <c r="X27">
        <v>0.86</v>
      </c>
      <c r="Y27">
        <v>0.14000000000000001</v>
      </c>
      <c r="Z27">
        <v>11</v>
      </c>
      <c r="AA27">
        <v>1</v>
      </c>
      <c r="AB27">
        <v>2</v>
      </c>
      <c r="AC27">
        <v>3</v>
      </c>
      <c r="AD27">
        <v>4</v>
      </c>
      <c r="AE27">
        <v>50</v>
      </c>
      <c r="AF27">
        <v>100</v>
      </c>
      <c r="AG27">
        <v>1000</v>
      </c>
      <c r="AI27" t="s">
        <v>59</v>
      </c>
    </row>
    <row r="28" spans="3:36" x14ac:dyDescent="0.35">
      <c r="C28">
        <v>31</v>
      </c>
      <c r="D28" t="s">
        <v>73</v>
      </c>
      <c r="E28">
        <v>2010</v>
      </c>
      <c r="F28" t="s">
        <v>24</v>
      </c>
      <c r="G28" t="s">
        <v>37</v>
      </c>
      <c r="H28" t="s">
        <v>76</v>
      </c>
      <c r="N28" t="s">
        <v>128</v>
      </c>
      <c r="O28" t="s">
        <v>26</v>
      </c>
      <c r="Q28">
        <v>82</v>
      </c>
      <c r="R28">
        <v>11</v>
      </c>
      <c r="S28">
        <v>4</v>
      </c>
      <c r="T28" t="s">
        <v>168</v>
      </c>
      <c r="V28" t="s">
        <v>63</v>
      </c>
      <c r="X28">
        <v>0.875</v>
      </c>
      <c r="Y28">
        <v>0.125</v>
      </c>
      <c r="Z28">
        <v>11</v>
      </c>
      <c r="AA28">
        <v>1</v>
      </c>
      <c r="AB28">
        <v>2</v>
      </c>
      <c r="AC28">
        <v>3</v>
      </c>
      <c r="AD28">
        <v>4</v>
      </c>
      <c r="AE28">
        <v>50</v>
      </c>
      <c r="AF28">
        <v>100</v>
      </c>
      <c r="AG28">
        <v>1000</v>
      </c>
      <c r="AI28" t="s">
        <v>59</v>
      </c>
    </row>
    <row r="29" spans="3:36" x14ac:dyDescent="0.35">
      <c r="C29">
        <v>32</v>
      </c>
      <c r="D29" t="s">
        <v>73</v>
      </c>
      <c r="E29">
        <v>2010</v>
      </c>
      <c r="F29" t="s">
        <v>24</v>
      </c>
      <c r="G29" t="s">
        <v>37</v>
      </c>
      <c r="H29" t="s">
        <v>76</v>
      </c>
      <c r="N29" t="s">
        <v>128</v>
      </c>
      <c r="O29" t="s">
        <v>26</v>
      </c>
      <c r="Q29">
        <v>82</v>
      </c>
      <c r="R29">
        <v>11</v>
      </c>
      <c r="S29">
        <v>4</v>
      </c>
      <c r="T29" t="s">
        <v>168</v>
      </c>
      <c r="U29" t="s">
        <v>75</v>
      </c>
      <c r="V29" t="s">
        <v>63</v>
      </c>
      <c r="X29">
        <v>0.82499999999999996</v>
      </c>
      <c r="Y29">
        <v>0.17499999999999999</v>
      </c>
      <c r="Z29">
        <v>11</v>
      </c>
      <c r="AA29">
        <v>1</v>
      </c>
      <c r="AB29">
        <v>2</v>
      </c>
      <c r="AC29">
        <v>3</v>
      </c>
      <c r="AD29">
        <v>4</v>
      </c>
      <c r="AE29">
        <v>50</v>
      </c>
      <c r="AF29">
        <v>100</v>
      </c>
      <c r="AG29">
        <v>1000</v>
      </c>
      <c r="AI29" t="s">
        <v>59</v>
      </c>
    </row>
    <row r="30" spans="3:36" x14ac:dyDescent="0.35">
      <c r="C30">
        <v>33</v>
      </c>
      <c r="D30" t="s">
        <v>73</v>
      </c>
      <c r="E30">
        <v>2010</v>
      </c>
      <c r="F30" t="s">
        <v>24</v>
      </c>
      <c r="G30" t="s">
        <v>37</v>
      </c>
      <c r="H30" t="s">
        <v>76</v>
      </c>
      <c r="N30" t="s">
        <v>128</v>
      </c>
      <c r="O30" t="s">
        <v>26</v>
      </c>
      <c r="Q30">
        <v>82</v>
      </c>
      <c r="R30">
        <v>11</v>
      </c>
      <c r="S30">
        <v>4</v>
      </c>
      <c r="T30" t="s">
        <v>163</v>
      </c>
      <c r="V30" t="s">
        <v>33</v>
      </c>
      <c r="X30">
        <v>0.67500000000000004</v>
      </c>
      <c r="Y30">
        <v>0.32500000000000001</v>
      </c>
      <c r="Z30">
        <v>11</v>
      </c>
      <c r="AA30">
        <v>1</v>
      </c>
      <c r="AB30">
        <v>2</v>
      </c>
      <c r="AC30">
        <v>3</v>
      </c>
      <c r="AD30">
        <v>4</v>
      </c>
      <c r="AE30">
        <v>50</v>
      </c>
      <c r="AF30">
        <v>100</v>
      </c>
      <c r="AG30">
        <v>1000</v>
      </c>
      <c r="AI30" t="s">
        <v>59</v>
      </c>
    </row>
    <row r="31" spans="3:36" x14ac:dyDescent="0.35">
      <c r="C31">
        <v>34</v>
      </c>
      <c r="D31" t="s">
        <v>77</v>
      </c>
      <c r="E31">
        <v>2012</v>
      </c>
      <c r="F31" t="s">
        <v>28</v>
      </c>
      <c r="N31" t="s">
        <v>127</v>
      </c>
      <c r="O31" t="s">
        <v>66</v>
      </c>
      <c r="Q31">
        <v>1350</v>
      </c>
      <c r="R31">
        <v>34</v>
      </c>
      <c r="S31">
        <v>12</v>
      </c>
      <c r="T31" t="s">
        <v>168</v>
      </c>
      <c r="U31" t="s">
        <v>148</v>
      </c>
      <c r="V31" t="s">
        <v>63</v>
      </c>
      <c r="W31" t="s">
        <v>25</v>
      </c>
      <c r="X31">
        <v>0.80500000000000005</v>
      </c>
      <c r="Y31">
        <v>0.19500000000000001</v>
      </c>
      <c r="AA31">
        <v>1</v>
      </c>
      <c r="AB31">
        <v>2</v>
      </c>
      <c r="AC31">
        <v>3</v>
      </c>
      <c r="AD31">
        <v>4</v>
      </c>
      <c r="AE31">
        <v>50</v>
      </c>
      <c r="AF31">
        <v>100</v>
      </c>
      <c r="AG31">
        <v>1000</v>
      </c>
      <c r="AI31" t="s">
        <v>149</v>
      </c>
    </row>
    <row r="32" spans="3:36" x14ac:dyDescent="0.35">
      <c r="C32">
        <v>35</v>
      </c>
      <c r="D32" t="s">
        <v>79</v>
      </c>
      <c r="E32">
        <v>2013</v>
      </c>
      <c r="F32" t="s">
        <v>42</v>
      </c>
      <c r="G32" t="s">
        <v>80</v>
      </c>
      <c r="H32" t="s">
        <v>81</v>
      </c>
      <c r="I32">
        <v>2010</v>
      </c>
      <c r="J32" t="s">
        <v>82</v>
      </c>
      <c r="K32">
        <v>2012</v>
      </c>
      <c r="L32" t="s">
        <v>32</v>
      </c>
      <c r="M32">
        <v>3</v>
      </c>
      <c r="N32" t="s">
        <v>156</v>
      </c>
      <c r="O32" t="s">
        <v>66</v>
      </c>
      <c r="Q32">
        <v>263</v>
      </c>
      <c r="R32">
        <v>4</v>
      </c>
      <c r="S32">
        <v>1</v>
      </c>
      <c r="T32" t="s">
        <v>163</v>
      </c>
      <c r="V32" t="s">
        <v>33</v>
      </c>
      <c r="W32" t="s">
        <v>50</v>
      </c>
      <c r="X32">
        <v>0.875</v>
      </c>
      <c r="Y32">
        <v>0.125</v>
      </c>
      <c r="AA32">
        <v>1</v>
      </c>
      <c r="AB32">
        <v>2</v>
      </c>
      <c r="AC32">
        <v>3</v>
      </c>
      <c r="AD32">
        <v>4</v>
      </c>
      <c r="AE32">
        <v>50</v>
      </c>
      <c r="AF32">
        <v>100</v>
      </c>
      <c r="AG32">
        <v>1000</v>
      </c>
      <c r="AI32" t="s">
        <v>59</v>
      </c>
    </row>
    <row r="33" spans="3:36" x14ac:dyDescent="0.35">
      <c r="C33">
        <v>36</v>
      </c>
      <c r="D33" t="s">
        <v>83</v>
      </c>
      <c r="E33">
        <v>2019</v>
      </c>
      <c r="F33" t="s">
        <v>28</v>
      </c>
      <c r="H33" t="s">
        <v>84</v>
      </c>
      <c r="N33" t="s">
        <v>156</v>
      </c>
      <c r="O33" t="s">
        <v>66</v>
      </c>
      <c r="P33">
        <v>148</v>
      </c>
      <c r="R33">
        <v>9</v>
      </c>
      <c r="S33">
        <v>2</v>
      </c>
      <c r="T33" t="s">
        <v>164</v>
      </c>
      <c r="V33" t="s">
        <v>85</v>
      </c>
      <c r="W33" t="s">
        <v>86</v>
      </c>
      <c r="X33">
        <v>0.71</v>
      </c>
      <c r="Y33">
        <v>0.28999999999999998</v>
      </c>
      <c r="Z33">
        <v>9</v>
      </c>
      <c r="AA33">
        <v>1</v>
      </c>
      <c r="AB33">
        <v>2</v>
      </c>
      <c r="AC33">
        <v>3</v>
      </c>
      <c r="AD33">
        <v>4</v>
      </c>
      <c r="AE33">
        <v>50</v>
      </c>
      <c r="AF33">
        <v>100</v>
      </c>
      <c r="AG33">
        <v>1000</v>
      </c>
      <c r="AH33" t="s">
        <v>159</v>
      </c>
      <c r="AI33" t="s">
        <v>87</v>
      </c>
    </row>
    <row r="34" spans="3:36" x14ac:dyDescent="0.35">
      <c r="C34">
        <v>37</v>
      </c>
      <c r="D34" t="s">
        <v>83</v>
      </c>
      <c r="E34">
        <v>2019</v>
      </c>
      <c r="F34" t="s">
        <v>28</v>
      </c>
      <c r="H34" t="s">
        <v>84</v>
      </c>
      <c r="N34" t="s">
        <v>156</v>
      </c>
      <c r="O34" t="s">
        <v>66</v>
      </c>
      <c r="P34">
        <v>148</v>
      </c>
      <c r="R34">
        <v>9</v>
      </c>
      <c r="S34">
        <v>2</v>
      </c>
      <c r="T34" t="s">
        <v>164</v>
      </c>
      <c r="V34" t="s">
        <v>88</v>
      </c>
      <c r="W34" t="s">
        <v>86</v>
      </c>
      <c r="X34">
        <v>0.77</v>
      </c>
      <c r="Y34">
        <v>0.23</v>
      </c>
      <c r="Z34">
        <v>9</v>
      </c>
      <c r="AA34">
        <v>1</v>
      </c>
      <c r="AB34">
        <v>2</v>
      </c>
      <c r="AC34">
        <v>3</v>
      </c>
      <c r="AD34">
        <v>4</v>
      </c>
      <c r="AE34">
        <v>50</v>
      </c>
      <c r="AF34">
        <v>100</v>
      </c>
      <c r="AG34">
        <v>1000</v>
      </c>
      <c r="AH34" t="s">
        <v>159</v>
      </c>
      <c r="AI34" t="s">
        <v>87</v>
      </c>
    </row>
    <row r="35" spans="3:36" x14ac:dyDescent="0.35">
      <c r="C35">
        <v>38</v>
      </c>
      <c r="D35" t="s">
        <v>83</v>
      </c>
      <c r="E35">
        <v>2019</v>
      </c>
      <c r="F35" t="s">
        <v>28</v>
      </c>
      <c r="H35" t="s">
        <v>84</v>
      </c>
      <c r="N35" t="s">
        <v>156</v>
      </c>
      <c r="O35" t="s">
        <v>66</v>
      </c>
      <c r="P35">
        <v>148</v>
      </c>
      <c r="R35">
        <v>9</v>
      </c>
      <c r="S35">
        <v>2</v>
      </c>
      <c r="T35" t="s">
        <v>164</v>
      </c>
      <c r="V35" t="s">
        <v>89</v>
      </c>
      <c r="W35" t="s">
        <v>86</v>
      </c>
      <c r="X35">
        <v>0.65</v>
      </c>
      <c r="Y35">
        <v>0.35</v>
      </c>
      <c r="Z35">
        <v>9</v>
      </c>
      <c r="AA35">
        <v>1</v>
      </c>
      <c r="AB35">
        <v>2</v>
      </c>
      <c r="AC35">
        <v>3</v>
      </c>
      <c r="AD35">
        <v>4</v>
      </c>
      <c r="AE35">
        <v>50</v>
      </c>
      <c r="AF35">
        <v>100</v>
      </c>
      <c r="AG35">
        <v>1000</v>
      </c>
      <c r="AH35" t="s">
        <v>159</v>
      </c>
      <c r="AI35" t="s">
        <v>87</v>
      </c>
    </row>
    <row r="36" spans="3:36" x14ac:dyDescent="0.35">
      <c r="C36">
        <v>39</v>
      </c>
      <c r="D36" t="s">
        <v>83</v>
      </c>
      <c r="E36">
        <v>2019</v>
      </c>
      <c r="F36" t="s">
        <v>28</v>
      </c>
      <c r="H36" t="s">
        <v>84</v>
      </c>
      <c r="N36" t="s">
        <v>156</v>
      </c>
      <c r="O36" t="s">
        <v>66</v>
      </c>
      <c r="P36">
        <v>148</v>
      </c>
      <c r="R36">
        <v>9</v>
      </c>
      <c r="S36">
        <v>2</v>
      </c>
      <c r="T36" t="s">
        <v>164</v>
      </c>
      <c r="V36" t="s">
        <v>90</v>
      </c>
      <c r="W36" t="s">
        <v>86</v>
      </c>
      <c r="X36">
        <v>0.31</v>
      </c>
      <c r="Y36">
        <v>0.69</v>
      </c>
      <c r="Z36">
        <v>9</v>
      </c>
      <c r="AA36">
        <v>1</v>
      </c>
      <c r="AB36">
        <v>2</v>
      </c>
      <c r="AC36">
        <v>3</v>
      </c>
      <c r="AD36">
        <v>4</v>
      </c>
      <c r="AE36">
        <v>50</v>
      </c>
      <c r="AF36">
        <v>100</v>
      </c>
      <c r="AG36">
        <v>1000</v>
      </c>
      <c r="AH36" t="s">
        <v>159</v>
      </c>
      <c r="AI36" t="s">
        <v>87</v>
      </c>
    </row>
    <row r="37" spans="3:36" x14ac:dyDescent="0.35">
      <c r="C37">
        <v>40</v>
      </c>
      <c r="D37" t="s">
        <v>91</v>
      </c>
      <c r="E37">
        <v>2000</v>
      </c>
      <c r="F37" t="s">
        <v>28</v>
      </c>
      <c r="G37" t="s">
        <v>29</v>
      </c>
      <c r="H37" t="s">
        <v>30</v>
      </c>
      <c r="I37">
        <v>1998</v>
      </c>
      <c r="K37">
        <v>1999</v>
      </c>
      <c r="M37">
        <v>2</v>
      </c>
      <c r="N37" t="s">
        <v>156</v>
      </c>
      <c r="O37" t="s">
        <v>154</v>
      </c>
      <c r="Q37">
        <v>641</v>
      </c>
      <c r="R37">
        <v>12</v>
      </c>
      <c r="S37">
        <v>5</v>
      </c>
      <c r="T37" t="s">
        <v>163</v>
      </c>
      <c r="V37" t="s">
        <v>33</v>
      </c>
      <c r="W37" t="s">
        <v>50</v>
      </c>
      <c r="X37">
        <v>0.81</v>
      </c>
      <c r="Y37">
        <v>0.19</v>
      </c>
      <c r="AA37">
        <v>1</v>
      </c>
      <c r="AB37">
        <v>2</v>
      </c>
      <c r="AC37">
        <v>3</v>
      </c>
      <c r="AD37">
        <v>4</v>
      </c>
      <c r="AE37">
        <v>50</v>
      </c>
      <c r="AF37">
        <v>100</v>
      </c>
      <c r="AG37">
        <v>1000</v>
      </c>
      <c r="AI37" t="s">
        <v>59</v>
      </c>
      <c r="AJ37" t="s">
        <v>92</v>
      </c>
    </row>
    <row r="38" spans="3:36" x14ac:dyDescent="0.35">
      <c r="C38">
        <v>41</v>
      </c>
      <c r="D38" t="s">
        <v>91</v>
      </c>
      <c r="E38">
        <v>2000</v>
      </c>
      <c r="F38" t="s">
        <v>28</v>
      </c>
      <c r="G38" t="s">
        <v>29</v>
      </c>
      <c r="H38" t="s">
        <v>30</v>
      </c>
      <c r="I38">
        <v>1998</v>
      </c>
      <c r="K38">
        <v>1999</v>
      </c>
      <c r="M38">
        <v>2</v>
      </c>
      <c r="N38" t="s">
        <v>156</v>
      </c>
      <c r="O38" t="s">
        <v>154</v>
      </c>
      <c r="Q38">
        <v>641</v>
      </c>
      <c r="R38">
        <v>12</v>
      </c>
      <c r="S38">
        <v>5</v>
      </c>
      <c r="T38" t="s">
        <v>168</v>
      </c>
      <c r="V38" t="s">
        <v>63</v>
      </c>
      <c r="W38" t="s">
        <v>50</v>
      </c>
      <c r="X38">
        <v>0.84799999999999998</v>
      </c>
      <c r="Y38">
        <v>0.152</v>
      </c>
      <c r="AA38">
        <v>1</v>
      </c>
      <c r="AB38">
        <v>2</v>
      </c>
      <c r="AC38">
        <v>3</v>
      </c>
      <c r="AD38">
        <v>4</v>
      </c>
      <c r="AE38">
        <v>50</v>
      </c>
      <c r="AF38">
        <v>100</v>
      </c>
      <c r="AG38">
        <v>1000</v>
      </c>
      <c r="AI38" t="s">
        <v>59</v>
      </c>
      <c r="AJ38" t="s">
        <v>92</v>
      </c>
    </row>
    <row r="39" spans="3:36" x14ac:dyDescent="0.35">
      <c r="C39">
        <v>42</v>
      </c>
      <c r="D39" t="s">
        <v>93</v>
      </c>
      <c r="E39">
        <v>2008</v>
      </c>
      <c r="F39" t="s">
        <v>28</v>
      </c>
      <c r="G39" t="s">
        <v>29</v>
      </c>
      <c r="N39" t="s">
        <v>150</v>
      </c>
      <c r="O39" t="s">
        <v>154</v>
      </c>
      <c r="P39">
        <v>45</v>
      </c>
      <c r="R39">
        <v>14</v>
      </c>
      <c r="T39" t="s">
        <v>168</v>
      </c>
      <c r="V39" t="s">
        <v>63</v>
      </c>
      <c r="W39" t="s">
        <v>50</v>
      </c>
      <c r="X39">
        <v>0.62</v>
      </c>
      <c r="Y39">
        <v>0.38</v>
      </c>
      <c r="AA39">
        <v>1</v>
      </c>
      <c r="AB39">
        <v>2</v>
      </c>
      <c r="AC39">
        <v>3</v>
      </c>
      <c r="AD39">
        <v>4</v>
      </c>
      <c r="AE39">
        <v>50</v>
      </c>
      <c r="AF39">
        <v>100</v>
      </c>
      <c r="AG39">
        <v>1000</v>
      </c>
      <c r="AI39" t="s">
        <v>151</v>
      </c>
    </row>
    <row r="40" spans="3:36" x14ac:dyDescent="0.35">
      <c r="C40">
        <v>43</v>
      </c>
      <c r="D40" t="s">
        <v>98</v>
      </c>
      <c r="E40">
        <v>2017</v>
      </c>
      <c r="F40" t="s">
        <v>28</v>
      </c>
      <c r="G40" t="s">
        <v>99</v>
      </c>
      <c r="I40">
        <v>2013</v>
      </c>
      <c r="K40">
        <v>2016</v>
      </c>
      <c r="M40">
        <v>4</v>
      </c>
      <c r="N40" t="s">
        <v>156</v>
      </c>
      <c r="O40" t="s">
        <v>66</v>
      </c>
      <c r="Q40">
        <v>2465</v>
      </c>
      <c r="R40">
        <v>7</v>
      </c>
      <c r="S40">
        <v>2</v>
      </c>
      <c r="T40" t="s">
        <v>164</v>
      </c>
      <c r="V40" t="s">
        <v>89</v>
      </c>
      <c r="W40" t="s">
        <v>25</v>
      </c>
      <c r="X40">
        <v>0.49399999999999999</v>
      </c>
      <c r="Y40">
        <v>0.50600000000000001</v>
      </c>
      <c r="AA40">
        <v>1</v>
      </c>
      <c r="AB40">
        <v>2</v>
      </c>
      <c r="AC40">
        <v>3</v>
      </c>
      <c r="AD40">
        <v>4</v>
      </c>
      <c r="AE40">
        <v>50</v>
      </c>
      <c r="AF40">
        <v>100</v>
      </c>
      <c r="AG40">
        <v>1000</v>
      </c>
      <c r="AI40" t="s">
        <v>153</v>
      </c>
    </row>
    <row r="41" spans="3:36" x14ac:dyDescent="0.35">
      <c r="C41">
        <v>44</v>
      </c>
      <c r="D41" t="s">
        <v>98</v>
      </c>
      <c r="E41">
        <v>2017</v>
      </c>
      <c r="F41" t="s">
        <v>28</v>
      </c>
      <c r="G41" t="s">
        <v>99</v>
      </c>
      <c r="I41">
        <v>2013</v>
      </c>
      <c r="K41">
        <v>2016</v>
      </c>
      <c r="M41">
        <v>4</v>
      </c>
      <c r="N41" t="s">
        <v>156</v>
      </c>
      <c r="O41" t="s">
        <v>66</v>
      </c>
      <c r="Q41">
        <v>2465</v>
      </c>
      <c r="R41">
        <v>7</v>
      </c>
      <c r="S41">
        <v>2</v>
      </c>
      <c r="T41" t="s">
        <v>164</v>
      </c>
      <c r="V41" t="s">
        <v>85</v>
      </c>
      <c r="W41" t="s">
        <v>25</v>
      </c>
      <c r="X41">
        <v>0.59099999999999997</v>
      </c>
      <c r="Y41">
        <v>0.40899999999999997</v>
      </c>
      <c r="AA41">
        <v>1</v>
      </c>
      <c r="AB41">
        <v>2</v>
      </c>
      <c r="AC41">
        <v>3</v>
      </c>
      <c r="AD41">
        <v>4</v>
      </c>
      <c r="AE41">
        <v>50</v>
      </c>
      <c r="AF41">
        <v>100</v>
      </c>
      <c r="AG41">
        <v>1000</v>
      </c>
    </row>
    <row r="42" spans="3:36" x14ac:dyDescent="0.35">
      <c r="C42">
        <v>45</v>
      </c>
      <c r="D42" t="s">
        <v>98</v>
      </c>
      <c r="E42">
        <v>2017</v>
      </c>
      <c r="F42" t="s">
        <v>28</v>
      </c>
      <c r="G42" t="s">
        <v>99</v>
      </c>
      <c r="I42">
        <v>2013</v>
      </c>
      <c r="K42">
        <v>2016</v>
      </c>
      <c r="M42">
        <v>4</v>
      </c>
      <c r="N42" t="s">
        <v>156</v>
      </c>
      <c r="O42" t="s">
        <v>66</v>
      </c>
      <c r="Q42">
        <v>2465</v>
      </c>
      <c r="R42">
        <v>5</v>
      </c>
      <c r="S42">
        <v>2</v>
      </c>
      <c r="T42" t="s">
        <v>164</v>
      </c>
      <c r="V42" t="s">
        <v>152</v>
      </c>
      <c r="W42" t="s">
        <v>25</v>
      </c>
      <c r="X42">
        <v>0.89600000000000002</v>
      </c>
      <c r="Y42">
        <v>0.104</v>
      </c>
      <c r="AA42">
        <v>1</v>
      </c>
      <c r="AB42">
        <v>2</v>
      </c>
      <c r="AC42">
        <v>3</v>
      </c>
      <c r="AD42">
        <v>4</v>
      </c>
      <c r="AE42">
        <v>50</v>
      </c>
      <c r="AF42">
        <v>100</v>
      </c>
      <c r="AG42">
        <v>1000</v>
      </c>
    </row>
    <row r="43" spans="3:36" x14ac:dyDescent="0.35">
      <c r="C43">
        <v>46</v>
      </c>
      <c r="D43" t="s">
        <v>100</v>
      </c>
      <c r="E43">
        <v>2010</v>
      </c>
      <c r="F43" t="s">
        <v>24</v>
      </c>
      <c r="G43" t="s">
        <v>55</v>
      </c>
      <c r="H43" t="s">
        <v>101</v>
      </c>
      <c r="I43">
        <v>2006</v>
      </c>
      <c r="J43" t="s">
        <v>40</v>
      </c>
      <c r="K43">
        <v>2006</v>
      </c>
      <c r="L43" t="s">
        <v>102</v>
      </c>
      <c r="M43">
        <v>0.08</v>
      </c>
      <c r="N43" t="s">
        <v>156</v>
      </c>
      <c r="O43" t="s">
        <v>26</v>
      </c>
      <c r="P43">
        <v>621</v>
      </c>
      <c r="Q43">
        <v>14674</v>
      </c>
      <c r="R43">
        <v>2</v>
      </c>
      <c r="S43">
        <v>2</v>
      </c>
      <c r="T43" t="s">
        <v>163</v>
      </c>
      <c r="V43" t="s">
        <v>33</v>
      </c>
      <c r="W43" t="s">
        <v>50</v>
      </c>
      <c r="X43">
        <v>0.96699999999999997</v>
      </c>
      <c r="Y43">
        <v>3.3000000000000002E-2</v>
      </c>
      <c r="AA43">
        <v>1</v>
      </c>
      <c r="AB43">
        <v>2</v>
      </c>
      <c r="AC43">
        <v>3</v>
      </c>
      <c r="AD43">
        <v>4</v>
      </c>
      <c r="AE43">
        <v>50</v>
      </c>
      <c r="AF43">
        <v>100</v>
      </c>
      <c r="AG43">
        <v>1000</v>
      </c>
    </row>
    <row r="44" spans="3:36" x14ac:dyDescent="0.35">
      <c r="C44">
        <v>49</v>
      </c>
      <c r="D44" t="s">
        <v>167</v>
      </c>
      <c r="E44">
        <v>2022</v>
      </c>
      <c r="F44" t="s">
        <v>24</v>
      </c>
      <c r="G44" t="s">
        <v>37</v>
      </c>
      <c r="N44" t="s">
        <v>25</v>
      </c>
      <c r="O44" t="s">
        <v>26</v>
      </c>
      <c r="Q44">
        <v>17384</v>
      </c>
      <c r="R44">
        <v>10</v>
      </c>
      <c r="S44">
        <v>4</v>
      </c>
      <c r="T44" t="s">
        <v>168</v>
      </c>
      <c r="U44" t="s">
        <v>171</v>
      </c>
      <c r="W44" t="s">
        <v>25</v>
      </c>
      <c r="X44">
        <v>0.9</v>
      </c>
      <c r="AA44">
        <v>1</v>
      </c>
      <c r="AB44">
        <v>2</v>
      </c>
      <c r="AC44">
        <v>3</v>
      </c>
      <c r="AD44">
        <v>4</v>
      </c>
      <c r="AE44">
        <v>50</v>
      </c>
      <c r="AF44">
        <v>100</v>
      </c>
      <c r="AG44">
        <v>1000</v>
      </c>
    </row>
    <row r="45" spans="3:36" x14ac:dyDescent="0.35">
      <c r="C45">
        <v>50</v>
      </c>
      <c r="D45" t="s">
        <v>167</v>
      </c>
      <c r="E45">
        <v>2022</v>
      </c>
      <c r="F45" t="s">
        <v>24</v>
      </c>
      <c r="G45" t="s">
        <v>37</v>
      </c>
      <c r="N45" t="s">
        <v>25</v>
      </c>
      <c r="O45" t="s">
        <v>26</v>
      </c>
      <c r="Q45">
        <v>17384</v>
      </c>
      <c r="R45">
        <v>10</v>
      </c>
      <c r="S45">
        <v>4</v>
      </c>
      <c r="T45" t="s">
        <v>164</v>
      </c>
      <c r="V45" t="s">
        <v>85</v>
      </c>
      <c r="W45" t="s">
        <v>25</v>
      </c>
      <c r="X45">
        <v>0.65</v>
      </c>
      <c r="AA45">
        <v>1</v>
      </c>
      <c r="AB45">
        <v>2</v>
      </c>
      <c r="AC45">
        <v>3</v>
      </c>
      <c r="AD45">
        <v>4</v>
      </c>
      <c r="AE45">
        <v>50</v>
      </c>
      <c r="AF45">
        <v>100</v>
      </c>
      <c r="AG45">
        <v>1000</v>
      </c>
    </row>
    <row r="46" spans="3:36" x14ac:dyDescent="0.35">
      <c r="C46">
        <v>51</v>
      </c>
      <c r="D46" t="s">
        <v>167</v>
      </c>
      <c r="E46">
        <v>2022</v>
      </c>
      <c r="F46" t="s">
        <v>24</v>
      </c>
      <c r="G46" t="s">
        <v>37</v>
      </c>
      <c r="N46" t="s">
        <v>25</v>
      </c>
      <c r="O46" t="s">
        <v>26</v>
      </c>
      <c r="Q46">
        <v>17384</v>
      </c>
      <c r="R46">
        <v>10</v>
      </c>
      <c r="S46">
        <v>4</v>
      </c>
      <c r="T46" t="s">
        <v>164</v>
      </c>
      <c r="V46" t="s">
        <v>169</v>
      </c>
      <c r="W46" t="s">
        <v>25</v>
      </c>
      <c r="X46">
        <v>0.61</v>
      </c>
      <c r="AA46">
        <v>1</v>
      </c>
      <c r="AB46">
        <v>2</v>
      </c>
      <c r="AC46">
        <v>3</v>
      </c>
      <c r="AD46">
        <v>4</v>
      </c>
      <c r="AE46">
        <v>50</v>
      </c>
      <c r="AF46">
        <v>100</v>
      </c>
      <c r="AG46">
        <v>1000</v>
      </c>
    </row>
    <row r="47" spans="3:36" x14ac:dyDescent="0.35">
      <c r="C47">
        <v>52</v>
      </c>
      <c r="D47" t="s">
        <v>170</v>
      </c>
      <c r="E47">
        <v>2022</v>
      </c>
      <c r="F47" t="s">
        <v>24</v>
      </c>
      <c r="G47" t="s">
        <v>37</v>
      </c>
      <c r="H47" t="s">
        <v>65</v>
      </c>
      <c r="N47" t="s">
        <v>176</v>
      </c>
      <c r="O47" t="s">
        <v>26</v>
      </c>
      <c r="Q47">
        <v>1556</v>
      </c>
      <c r="R47" s="6">
        <v>11</v>
      </c>
      <c r="S47">
        <v>5</v>
      </c>
      <c r="T47" t="s">
        <v>164</v>
      </c>
      <c r="V47" t="s">
        <v>171</v>
      </c>
      <c r="W47" t="s">
        <v>50</v>
      </c>
      <c r="X47">
        <v>0.84</v>
      </c>
      <c r="AA47">
        <v>1</v>
      </c>
      <c r="AB47">
        <v>2</v>
      </c>
      <c r="AC47">
        <v>3</v>
      </c>
      <c r="AD47">
        <v>4</v>
      </c>
      <c r="AE47">
        <v>50</v>
      </c>
      <c r="AF47">
        <v>100</v>
      </c>
      <c r="AG47">
        <v>1000</v>
      </c>
    </row>
    <row r="48" spans="3:36" x14ac:dyDescent="0.35">
      <c r="C48">
        <v>53</v>
      </c>
      <c r="D48" t="s">
        <v>170</v>
      </c>
      <c r="E48">
        <v>2022</v>
      </c>
      <c r="F48" t="s">
        <v>24</v>
      </c>
      <c r="G48" t="s">
        <v>37</v>
      </c>
      <c r="H48" t="s">
        <v>65</v>
      </c>
      <c r="N48" t="s">
        <v>176</v>
      </c>
      <c r="O48" t="s">
        <v>26</v>
      </c>
      <c r="Q48">
        <v>1556</v>
      </c>
      <c r="R48" s="6">
        <v>11</v>
      </c>
      <c r="S48">
        <v>5</v>
      </c>
      <c r="T48" t="s">
        <v>163</v>
      </c>
      <c r="U48" t="s">
        <v>172</v>
      </c>
      <c r="V48" t="s">
        <v>33</v>
      </c>
      <c r="W48" t="s">
        <v>50</v>
      </c>
      <c r="X48">
        <v>0.40400000000000003</v>
      </c>
      <c r="AA48">
        <v>1</v>
      </c>
      <c r="AB48">
        <v>2</v>
      </c>
      <c r="AC48">
        <v>3</v>
      </c>
      <c r="AD48">
        <v>4</v>
      </c>
      <c r="AE48">
        <v>50</v>
      </c>
      <c r="AF48">
        <v>100</v>
      </c>
      <c r="AG48">
        <v>1000</v>
      </c>
    </row>
    <row r="49" spans="3:33" x14ac:dyDescent="0.35">
      <c r="C49">
        <v>54</v>
      </c>
      <c r="D49" t="s">
        <v>170</v>
      </c>
      <c r="E49">
        <v>2022</v>
      </c>
      <c r="F49" t="s">
        <v>24</v>
      </c>
      <c r="G49" t="s">
        <v>37</v>
      </c>
      <c r="H49" t="s">
        <v>65</v>
      </c>
      <c r="N49" t="s">
        <v>176</v>
      </c>
      <c r="O49" t="s">
        <v>26</v>
      </c>
      <c r="Q49">
        <v>1556</v>
      </c>
      <c r="R49" s="6">
        <v>11</v>
      </c>
      <c r="S49">
        <v>5</v>
      </c>
      <c r="T49" t="s">
        <v>163</v>
      </c>
      <c r="U49" t="s">
        <v>173</v>
      </c>
      <c r="V49" t="s">
        <v>33</v>
      </c>
      <c r="W49" t="s">
        <v>50</v>
      </c>
      <c r="X49">
        <v>0.82199999999999995</v>
      </c>
      <c r="AA49">
        <v>1</v>
      </c>
      <c r="AB49">
        <v>2</v>
      </c>
      <c r="AC49">
        <v>3</v>
      </c>
      <c r="AD49">
        <v>4</v>
      </c>
      <c r="AE49">
        <v>50</v>
      </c>
      <c r="AF49">
        <v>100</v>
      </c>
      <c r="AG49">
        <v>1000</v>
      </c>
    </row>
    <row r="50" spans="3:33" x14ac:dyDescent="0.35">
      <c r="C50">
        <v>55</v>
      </c>
      <c r="D50" t="s">
        <v>170</v>
      </c>
      <c r="E50">
        <v>2022</v>
      </c>
      <c r="F50" t="s">
        <v>24</v>
      </c>
      <c r="G50" t="s">
        <v>37</v>
      </c>
      <c r="H50" t="s">
        <v>65</v>
      </c>
      <c r="N50" t="s">
        <v>176</v>
      </c>
      <c r="O50" t="s">
        <v>26</v>
      </c>
      <c r="Q50">
        <v>1556</v>
      </c>
      <c r="R50" s="6">
        <v>11</v>
      </c>
      <c r="S50">
        <v>5</v>
      </c>
      <c r="T50" t="s">
        <v>163</v>
      </c>
      <c r="U50" t="s">
        <v>174</v>
      </c>
      <c r="V50" t="s">
        <v>33</v>
      </c>
      <c r="W50" t="s">
        <v>50</v>
      </c>
      <c r="X50">
        <v>0.78</v>
      </c>
      <c r="AA50">
        <v>1</v>
      </c>
      <c r="AB50">
        <v>2</v>
      </c>
      <c r="AC50">
        <v>3</v>
      </c>
      <c r="AD50">
        <v>4</v>
      </c>
      <c r="AE50">
        <v>50</v>
      </c>
      <c r="AF50">
        <v>100</v>
      </c>
      <c r="AG50">
        <v>1000</v>
      </c>
    </row>
    <row r="51" spans="3:33" x14ac:dyDescent="0.35">
      <c r="X51">
        <v>0.71655681818181804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2143-5E6F-4CB2-8975-A082EFC62D7D}">
  <dimension ref="B2:AJ51"/>
  <sheetViews>
    <sheetView workbookViewId="0"/>
  </sheetViews>
  <sheetFormatPr defaultRowHeight="14.5" x14ac:dyDescent="0.35"/>
  <sheetData>
    <row r="2" spans="2:36" x14ac:dyDescent="0.35">
      <c r="B2" s="16" t="s">
        <v>189</v>
      </c>
    </row>
    <row r="3" spans="2:36" x14ac:dyDescent="0.35">
      <c r="B3" s="17" t="s">
        <v>190</v>
      </c>
    </row>
    <row r="4" spans="2:36" x14ac:dyDescent="0.35">
      <c r="B4" s="17"/>
    </row>
    <row r="6" spans="2:36" x14ac:dyDescent="0.3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187</v>
      </c>
      <c r="S6" t="s">
        <v>188</v>
      </c>
      <c r="T6" t="s">
        <v>162</v>
      </c>
      <c r="U6" t="s">
        <v>16</v>
      </c>
      <c r="V6" t="s">
        <v>17</v>
      </c>
      <c r="W6" t="s">
        <v>18</v>
      </c>
      <c r="X6" t="s">
        <v>165</v>
      </c>
      <c r="Y6" t="s">
        <v>166</v>
      </c>
      <c r="Z6" t="s">
        <v>161</v>
      </c>
      <c r="AA6">
        <v>1</v>
      </c>
      <c r="AB6">
        <v>2</v>
      </c>
      <c r="AC6">
        <v>3</v>
      </c>
      <c r="AD6">
        <v>4</v>
      </c>
      <c r="AE6">
        <v>50</v>
      </c>
      <c r="AF6">
        <v>100</v>
      </c>
      <c r="AG6">
        <v>1000</v>
      </c>
      <c r="AH6" t="s">
        <v>158</v>
      </c>
      <c r="AI6" t="s">
        <v>192</v>
      </c>
      <c r="AJ6" t="s">
        <v>193</v>
      </c>
    </row>
    <row r="7" spans="2:36" x14ac:dyDescent="0.35">
      <c r="C7">
        <v>2</v>
      </c>
      <c r="D7" t="s">
        <v>136</v>
      </c>
      <c r="E7">
        <v>1997</v>
      </c>
      <c r="F7" t="s">
        <v>28</v>
      </c>
      <c r="G7" t="s">
        <v>29</v>
      </c>
      <c r="H7" t="s">
        <v>30</v>
      </c>
      <c r="I7">
        <v>1993</v>
      </c>
      <c r="J7" s="10" t="s">
        <v>31</v>
      </c>
      <c r="K7">
        <v>1993</v>
      </c>
      <c r="L7" t="s">
        <v>32</v>
      </c>
      <c r="M7">
        <v>0.6</v>
      </c>
      <c r="N7" t="s">
        <v>156</v>
      </c>
      <c r="O7" t="s">
        <v>154</v>
      </c>
      <c r="Q7">
        <v>483</v>
      </c>
      <c r="R7">
        <v>11</v>
      </c>
      <c r="S7">
        <v>4</v>
      </c>
      <c r="T7" t="s">
        <v>163</v>
      </c>
      <c r="V7" t="s">
        <v>33</v>
      </c>
      <c r="W7" t="s">
        <v>50</v>
      </c>
      <c r="X7">
        <v>0.78400000000000003</v>
      </c>
      <c r="Y7">
        <v>0.216</v>
      </c>
      <c r="AA7">
        <v>1</v>
      </c>
      <c r="AB7">
        <v>2</v>
      </c>
      <c r="AC7">
        <v>3</v>
      </c>
      <c r="AD7">
        <v>4</v>
      </c>
      <c r="AE7">
        <v>50</v>
      </c>
      <c r="AF7">
        <v>100</v>
      </c>
      <c r="AG7">
        <v>1000</v>
      </c>
      <c r="AI7" t="s">
        <v>137</v>
      </c>
      <c r="AJ7" t="s">
        <v>138</v>
      </c>
    </row>
    <row r="8" spans="2:36" x14ac:dyDescent="0.35">
      <c r="C8">
        <v>3</v>
      </c>
      <c r="D8" t="s">
        <v>34</v>
      </c>
      <c r="E8">
        <v>2010</v>
      </c>
      <c r="F8" t="s">
        <v>28</v>
      </c>
      <c r="N8" t="s">
        <v>127</v>
      </c>
      <c r="O8" t="s">
        <v>66</v>
      </c>
      <c r="Q8">
        <v>670</v>
      </c>
      <c r="R8">
        <v>34</v>
      </c>
      <c r="S8">
        <v>12</v>
      </c>
      <c r="T8" t="s">
        <v>168</v>
      </c>
      <c r="U8" t="s">
        <v>78</v>
      </c>
      <c r="V8" t="s">
        <v>63</v>
      </c>
      <c r="W8" t="s">
        <v>25</v>
      </c>
      <c r="X8">
        <v>0.36299999999999999</v>
      </c>
      <c r="Y8">
        <v>0.63700000000000001</v>
      </c>
      <c r="AA8">
        <v>1</v>
      </c>
      <c r="AB8">
        <v>2</v>
      </c>
      <c r="AC8">
        <v>3</v>
      </c>
      <c r="AD8">
        <v>4</v>
      </c>
      <c r="AE8">
        <v>50</v>
      </c>
      <c r="AF8">
        <v>100</v>
      </c>
      <c r="AG8">
        <v>1000</v>
      </c>
      <c r="AI8" t="s">
        <v>135</v>
      </c>
    </row>
    <row r="9" spans="2:36" x14ac:dyDescent="0.35">
      <c r="C9">
        <v>4</v>
      </c>
      <c r="D9" t="s">
        <v>34</v>
      </c>
      <c r="E9">
        <v>2010</v>
      </c>
      <c r="F9" t="s">
        <v>28</v>
      </c>
      <c r="N9" t="s">
        <v>127</v>
      </c>
      <c r="O9" t="s">
        <v>66</v>
      </c>
      <c r="Q9">
        <v>670</v>
      </c>
      <c r="R9">
        <v>34</v>
      </c>
      <c r="S9">
        <v>12</v>
      </c>
      <c r="T9" t="s">
        <v>163</v>
      </c>
      <c r="V9" t="s">
        <v>129</v>
      </c>
      <c r="W9" t="s">
        <v>25</v>
      </c>
      <c r="X9">
        <v>0.63500000000000001</v>
      </c>
      <c r="Y9">
        <v>0.36499999999999999</v>
      </c>
      <c r="AA9">
        <v>1</v>
      </c>
      <c r="AB9">
        <v>2</v>
      </c>
      <c r="AC9">
        <v>3</v>
      </c>
      <c r="AD9">
        <v>4</v>
      </c>
      <c r="AE9">
        <v>50</v>
      </c>
      <c r="AF9">
        <v>100</v>
      </c>
      <c r="AG9">
        <v>1000</v>
      </c>
      <c r="AI9" t="s">
        <v>135</v>
      </c>
    </row>
    <row r="10" spans="2:36" x14ac:dyDescent="0.35">
      <c r="C10">
        <v>5</v>
      </c>
      <c r="D10" t="s">
        <v>34</v>
      </c>
      <c r="E10">
        <v>2010</v>
      </c>
      <c r="F10" t="s">
        <v>28</v>
      </c>
      <c r="N10" t="s">
        <v>127</v>
      </c>
      <c r="O10" t="s">
        <v>66</v>
      </c>
      <c r="Q10">
        <v>670</v>
      </c>
      <c r="R10">
        <v>34</v>
      </c>
      <c r="S10">
        <v>12</v>
      </c>
      <c r="T10" t="s">
        <v>163</v>
      </c>
      <c r="V10" t="s">
        <v>133</v>
      </c>
      <c r="W10" t="s">
        <v>25</v>
      </c>
      <c r="X10">
        <v>0.49399999999999999</v>
      </c>
      <c r="Y10">
        <v>0.50600000000000001</v>
      </c>
      <c r="AA10">
        <v>1</v>
      </c>
      <c r="AB10">
        <v>2</v>
      </c>
      <c r="AC10">
        <v>3</v>
      </c>
      <c r="AD10">
        <v>4</v>
      </c>
      <c r="AE10">
        <v>50</v>
      </c>
      <c r="AF10">
        <v>100</v>
      </c>
      <c r="AG10">
        <v>1000</v>
      </c>
      <c r="AI10" t="s">
        <v>135</v>
      </c>
    </row>
    <row r="11" spans="2:36" x14ac:dyDescent="0.35">
      <c r="C11">
        <v>6</v>
      </c>
      <c r="D11" t="s">
        <v>34</v>
      </c>
      <c r="E11">
        <v>2010</v>
      </c>
      <c r="F11" t="s">
        <v>28</v>
      </c>
      <c r="N11" t="s">
        <v>127</v>
      </c>
      <c r="O11" t="s">
        <v>66</v>
      </c>
      <c r="Q11">
        <v>670</v>
      </c>
      <c r="R11">
        <v>34</v>
      </c>
      <c r="S11">
        <v>12</v>
      </c>
      <c r="T11" t="s">
        <v>163</v>
      </c>
      <c r="V11" t="s">
        <v>131</v>
      </c>
      <c r="W11" t="s">
        <v>25</v>
      </c>
      <c r="X11">
        <v>0.54600000000000004</v>
      </c>
      <c r="Y11">
        <v>0.45400000000000001</v>
      </c>
      <c r="Z11">
        <v>34</v>
      </c>
      <c r="AA11">
        <v>1</v>
      </c>
      <c r="AB11">
        <v>2</v>
      </c>
      <c r="AC11">
        <v>3</v>
      </c>
      <c r="AD11">
        <v>4</v>
      </c>
      <c r="AE11">
        <v>50</v>
      </c>
      <c r="AF11">
        <v>100</v>
      </c>
      <c r="AG11">
        <v>1000</v>
      </c>
      <c r="AI11" t="s">
        <v>135</v>
      </c>
    </row>
    <row r="12" spans="2:36" x14ac:dyDescent="0.35">
      <c r="C12">
        <v>12</v>
      </c>
      <c r="D12" t="s">
        <v>52</v>
      </c>
      <c r="E12">
        <v>2004</v>
      </c>
      <c r="F12" t="s">
        <v>28</v>
      </c>
      <c r="G12" t="s">
        <v>53</v>
      </c>
      <c r="N12" t="s">
        <v>156</v>
      </c>
      <c r="O12" t="s">
        <v>154</v>
      </c>
      <c r="Q12">
        <v>1199</v>
      </c>
      <c r="R12">
        <v>26</v>
      </c>
      <c r="S12">
        <v>9</v>
      </c>
      <c r="T12" t="s">
        <v>163</v>
      </c>
      <c r="V12" t="s">
        <v>33</v>
      </c>
      <c r="W12" t="s">
        <v>50</v>
      </c>
      <c r="X12">
        <v>0.75</v>
      </c>
      <c r="Y12">
        <v>0.25</v>
      </c>
      <c r="AA12">
        <v>1</v>
      </c>
      <c r="AB12">
        <v>2</v>
      </c>
      <c r="AC12">
        <v>3</v>
      </c>
      <c r="AD12">
        <v>4</v>
      </c>
      <c r="AE12">
        <v>50</v>
      </c>
      <c r="AF12">
        <v>100</v>
      </c>
      <c r="AG12">
        <v>1000</v>
      </c>
    </row>
    <row r="13" spans="2:36" x14ac:dyDescent="0.35">
      <c r="C13">
        <v>16</v>
      </c>
      <c r="D13" t="s">
        <v>57</v>
      </c>
      <c r="E13">
        <v>2005</v>
      </c>
      <c r="F13" t="s">
        <v>28</v>
      </c>
      <c r="G13" t="s">
        <v>58</v>
      </c>
      <c r="I13">
        <v>1997</v>
      </c>
      <c r="K13">
        <v>2000</v>
      </c>
      <c r="M13">
        <v>4</v>
      </c>
      <c r="N13" t="s">
        <v>156</v>
      </c>
      <c r="O13" t="s">
        <v>154</v>
      </c>
      <c r="Q13">
        <v>400</v>
      </c>
      <c r="R13">
        <v>20</v>
      </c>
      <c r="S13">
        <v>7</v>
      </c>
      <c r="T13" t="s">
        <v>163</v>
      </c>
      <c r="V13" t="s">
        <v>33</v>
      </c>
      <c r="W13" t="s">
        <v>50</v>
      </c>
      <c r="X13" s="5">
        <v>0.80449999999999999</v>
      </c>
      <c r="Y13">
        <v>0.19550000000000001</v>
      </c>
      <c r="Z13">
        <v>5</v>
      </c>
      <c r="AA13">
        <v>1</v>
      </c>
      <c r="AB13">
        <v>2</v>
      </c>
      <c r="AC13">
        <v>3</v>
      </c>
      <c r="AD13">
        <v>4</v>
      </c>
      <c r="AE13">
        <v>50</v>
      </c>
      <c r="AF13">
        <v>100</v>
      </c>
      <c r="AG13">
        <v>1000</v>
      </c>
      <c r="AI13" t="s">
        <v>59</v>
      </c>
      <c r="AJ13" t="s">
        <v>60</v>
      </c>
    </row>
    <row r="14" spans="2:36" x14ac:dyDescent="0.35">
      <c r="C14">
        <v>17</v>
      </c>
      <c r="D14" t="s">
        <v>57</v>
      </c>
      <c r="E14">
        <v>2005</v>
      </c>
      <c r="F14" t="s">
        <v>28</v>
      </c>
      <c r="G14" t="s">
        <v>58</v>
      </c>
      <c r="I14">
        <v>1997</v>
      </c>
      <c r="K14">
        <v>2000</v>
      </c>
      <c r="M14">
        <v>4</v>
      </c>
      <c r="N14" t="s">
        <v>156</v>
      </c>
      <c r="O14" t="s">
        <v>154</v>
      </c>
      <c r="Q14">
        <v>400</v>
      </c>
      <c r="R14">
        <v>20</v>
      </c>
      <c r="S14">
        <v>7</v>
      </c>
      <c r="T14" t="s">
        <v>164</v>
      </c>
      <c r="V14" t="s">
        <v>61</v>
      </c>
      <c r="W14" t="s">
        <v>50</v>
      </c>
      <c r="X14" s="5">
        <v>0.4995</v>
      </c>
      <c r="Y14">
        <v>0.50049999999999994</v>
      </c>
      <c r="Z14">
        <v>5</v>
      </c>
      <c r="AA14">
        <v>1</v>
      </c>
      <c r="AB14">
        <v>2</v>
      </c>
      <c r="AC14">
        <v>3</v>
      </c>
      <c r="AD14">
        <v>4</v>
      </c>
      <c r="AE14">
        <v>50</v>
      </c>
      <c r="AF14">
        <v>100</v>
      </c>
      <c r="AG14">
        <v>1000</v>
      </c>
      <c r="AI14" t="s">
        <v>59</v>
      </c>
    </row>
    <row r="15" spans="2:36" x14ac:dyDescent="0.35">
      <c r="C15">
        <v>18</v>
      </c>
      <c r="D15" t="s">
        <v>57</v>
      </c>
      <c r="E15">
        <v>2005</v>
      </c>
      <c r="F15" t="s">
        <v>28</v>
      </c>
      <c r="G15" t="s">
        <v>58</v>
      </c>
      <c r="I15">
        <v>1997</v>
      </c>
      <c r="K15">
        <v>2000</v>
      </c>
      <c r="M15">
        <v>4</v>
      </c>
      <c r="N15" t="s">
        <v>156</v>
      </c>
      <c r="O15" t="s">
        <v>154</v>
      </c>
      <c r="Q15">
        <v>400</v>
      </c>
      <c r="R15">
        <v>20</v>
      </c>
      <c r="S15">
        <v>7</v>
      </c>
      <c r="T15" t="s">
        <v>163</v>
      </c>
      <c r="V15" t="s">
        <v>62</v>
      </c>
      <c r="W15" t="s">
        <v>50</v>
      </c>
      <c r="X15" s="5">
        <v>0.4985</v>
      </c>
      <c r="Y15">
        <v>0.50149999999999995</v>
      </c>
      <c r="Z15">
        <v>5</v>
      </c>
      <c r="AA15">
        <v>1</v>
      </c>
      <c r="AB15">
        <v>2</v>
      </c>
      <c r="AC15">
        <v>3</v>
      </c>
      <c r="AD15">
        <v>4</v>
      </c>
      <c r="AE15">
        <v>50</v>
      </c>
      <c r="AF15">
        <v>100</v>
      </c>
      <c r="AG15">
        <v>1000</v>
      </c>
      <c r="AI15" t="s">
        <v>59</v>
      </c>
    </row>
    <row r="16" spans="2:36" x14ac:dyDescent="0.35">
      <c r="C16">
        <v>19</v>
      </c>
      <c r="D16" t="s">
        <v>57</v>
      </c>
      <c r="E16">
        <v>2005</v>
      </c>
      <c r="F16" t="s">
        <v>28</v>
      </c>
      <c r="G16" t="s">
        <v>58</v>
      </c>
      <c r="I16">
        <v>1997</v>
      </c>
      <c r="K16">
        <v>2000</v>
      </c>
      <c r="M16">
        <v>4</v>
      </c>
      <c r="N16" t="s">
        <v>156</v>
      </c>
      <c r="O16" t="s">
        <v>154</v>
      </c>
      <c r="Q16">
        <v>400</v>
      </c>
      <c r="R16">
        <v>20</v>
      </c>
      <c r="S16">
        <v>7</v>
      </c>
      <c r="T16" t="s">
        <v>168</v>
      </c>
      <c r="U16" t="s">
        <v>185</v>
      </c>
      <c r="V16" t="s">
        <v>63</v>
      </c>
      <c r="W16" t="s">
        <v>50</v>
      </c>
      <c r="X16" s="5">
        <v>0.69399999999999995</v>
      </c>
      <c r="Y16">
        <v>0.30599999999999999</v>
      </c>
      <c r="Z16">
        <v>5</v>
      </c>
      <c r="AA16">
        <v>1</v>
      </c>
      <c r="AB16">
        <v>2</v>
      </c>
      <c r="AC16">
        <v>3</v>
      </c>
      <c r="AD16">
        <v>4</v>
      </c>
      <c r="AE16">
        <v>50</v>
      </c>
      <c r="AF16">
        <v>100</v>
      </c>
      <c r="AG16">
        <v>1000</v>
      </c>
      <c r="AI16" t="s">
        <v>59</v>
      </c>
    </row>
    <row r="17" spans="3:36" x14ac:dyDescent="0.35">
      <c r="C17">
        <v>20</v>
      </c>
      <c r="D17" t="s">
        <v>64</v>
      </c>
      <c r="E17">
        <v>2007</v>
      </c>
      <c r="F17" t="s">
        <v>24</v>
      </c>
      <c r="G17" t="s">
        <v>37</v>
      </c>
      <c r="H17" t="s">
        <v>65</v>
      </c>
      <c r="N17" t="s">
        <v>156</v>
      </c>
      <c r="O17" t="s">
        <v>66</v>
      </c>
      <c r="Q17">
        <v>584</v>
      </c>
      <c r="R17">
        <v>9</v>
      </c>
      <c r="S17">
        <v>6</v>
      </c>
      <c r="T17" t="s">
        <v>163</v>
      </c>
      <c r="V17" t="s">
        <v>33</v>
      </c>
      <c r="W17" t="s">
        <v>50</v>
      </c>
      <c r="X17">
        <v>0.68300000000000005</v>
      </c>
      <c r="Y17">
        <v>0.317</v>
      </c>
      <c r="Z17">
        <v>9</v>
      </c>
      <c r="AA17">
        <v>1</v>
      </c>
      <c r="AB17">
        <v>2</v>
      </c>
      <c r="AC17">
        <v>3</v>
      </c>
      <c r="AD17">
        <v>4</v>
      </c>
      <c r="AE17">
        <v>50</v>
      </c>
      <c r="AF17">
        <v>100</v>
      </c>
      <c r="AG17">
        <v>1000</v>
      </c>
      <c r="AI17" t="s">
        <v>67</v>
      </c>
    </row>
    <row r="18" spans="3:36" x14ac:dyDescent="0.35">
      <c r="C18">
        <v>21</v>
      </c>
      <c r="D18" t="s">
        <v>68</v>
      </c>
      <c r="E18">
        <v>2009</v>
      </c>
      <c r="F18" t="s">
        <v>28</v>
      </c>
      <c r="G18" t="s">
        <v>29</v>
      </c>
      <c r="H18" t="s">
        <v>30</v>
      </c>
      <c r="I18">
        <v>1998</v>
      </c>
      <c r="K18">
        <v>1999</v>
      </c>
      <c r="M18">
        <v>2</v>
      </c>
      <c r="N18" t="s">
        <v>69</v>
      </c>
      <c r="O18" t="s">
        <v>154</v>
      </c>
      <c r="Q18">
        <v>713</v>
      </c>
      <c r="R18">
        <v>14</v>
      </c>
      <c r="S18">
        <v>5</v>
      </c>
      <c r="T18" t="s">
        <v>168</v>
      </c>
      <c r="V18" t="s">
        <v>63</v>
      </c>
      <c r="W18" t="s">
        <v>50</v>
      </c>
      <c r="X18">
        <v>0.98</v>
      </c>
      <c r="Y18">
        <v>0.02</v>
      </c>
      <c r="Z18">
        <v>14</v>
      </c>
      <c r="AA18">
        <v>1</v>
      </c>
      <c r="AB18">
        <v>2</v>
      </c>
      <c r="AC18">
        <v>3</v>
      </c>
      <c r="AD18">
        <v>4</v>
      </c>
      <c r="AE18">
        <v>50</v>
      </c>
      <c r="AF18">
        <v>100</v>
      </c>
      <c r="AG18">
        <v>1000</v>
      </c>
      <c r="AI18" t="s">
        <v>59</v>
      </c>
    </row>
    <row r="19" spans="3:36" x14ac:dyDescent="0.35">
      <c r="C19">
        <v>22</v>
      </c>
      <c r="D19" t="s">
        <v>68</v>
      </c>
      <c r="E19">
        <v>2009</v>
      </c>
      <c r="F19" t="s">
        <v>28</v>
      </c>
      <c r="G19" t="s">
        <v>29</v>
      </c>
      <c r="H19" t="s">
        <v>30</v>
      </c>
      <c r="I19">
        <v>1998</v>
      </c>
      <c r="K19">
        <v>1999</v>
      </c>
      <c r="M19">
        <v>2</v>
      </c>
      <c r="N19" t="s">
        <v>70</v>
      </c>
      <c r="O19" t="s">
        <v>154</v>
      </c>
      <c r="Q19">
        <v>713</v>
      </c>
      <c r="R19">
        <v>14</v>
      </c>
      <c r="S19">
        <v>5</v>
      </c>
      <c r="T19" t="s">
        <v>163</v>
      </c>
      <c r="V19" t="s">
        <v>33</v>
      </c>
      <c r="W19" t="s">
        <v>50</v>
      </c>
      <c r="X19">
        <v>0.73</v>
      </c>
      <c r="Y19">
        <v>0.27</v>
      </c>
      <c r="Z19">
        <v>14</v>
      </c>
      <c r="AA19">
        <v>1</v>
      </c>
      <c r="AB19">
        <v>2</v>
      </c>
      <c r="AC19">
        <v>3</v>
      </c>
      <c r="AD19">
        <v>4</v>
      </c>
      <c r="AE19">
        <v>50</v>
      </c>
      <c r="AF19">
        <v>100</v>
      </c>
      <c r="AG19">
        <v>1000</v>
      </c>
      <c r="AI19" t="s">
        <v>59</v>
      </c>
    </row>
    <row r="20" spans="3:36" x14ac:dyDescent="0.35">
      <c r="C20">
        <v>23</v>
      </c>
      <c r="D20" t="s">
        <v>68</v>
      </c>
      <c r="E20">
        <v>2009</v>
      </c>
      <c r="F20" t="s">
        <v>28</v>
      </c>
      <c r="G20" t="s">
        <v>29</v>
      </c>
      <c r="H20" t="s">
        <v>30</v>
      </c>
      <c r="I20">
        <v>1998</v>
      </c>
      <c r="K20">
        <v>1999</v>
      </c>
      <c r="M20">
        <v>2</v>
      </c>
      <c r="N20" t="s">
        <v>71</v>
      </c>
      <c r="O20" t="s">
        <v>154</v>
      </c>
      <c r="Q20">
        <v>713</v>
      </c>
      <c r="R20">
        <v>14</v>
      </c>
      <c r="S20">
        <v>5</v>
      </c>
      <c r="T20" t="s">
        <v>168</v>
      </c>
      <c r="V20" t="s">
        <v>72</v>
      </c>
      <c r="W20" t="s">
        <v>50</v>
      </c>
      <c r="X20">
        <v>0.87</v>
      </c>
      <c r="Y20">
        <v>0.13</v>
      </c>
      <c r="Z20">
        <v>14</v>
      </c>
      <c r="AA20">
        <v>1</v>
      </c>
      <c r="AB20">
        <v>2</v>
      </c>
      <c r="AC20">
        <v>3</v>
      </c>
      <c r="AD20">
        <v>4</v>
      </c>
      <c r="AE20">
        <v>50</v>
      </c>
      <c r="AF20">
        <v>100</v>
      </c>
      <c r="AG20">
        <v>1000</v>
      </c>
      <c r="AI20" t="s">
        <v>59</v>
      </c>
    </row>
    <row r="21" spans="3:36" x14ac:dyDescent="0.35">
      <c r="C21">
        <v>24</v>
      </c>
      <c r="D21" t="s">
        <v>73</v>
      </c>
      <c r="E21">
        <v>2010</v>
      </c>
      <c r="F21" t="s">
        <v>24</v>
      </c>
      <c r="G21" t="s">
        <v>37</v>
      </c>
      <c r="H21" t="s">
        <v>56</v>
      </c>
      <c r="N21" t="s">
        <v>128</v>
      </c>
      <c r="O21" t="s">
        <v>26</v>
      </c>
      <c r="Q21">
        <v>31</v>
      </c>
      <c r="R21">
        <v>8</v>
      </c>
      <c r="S21">
        <v>1</v>
      </c>
      <c r="T21" t="s">
        <v>163</v>
      </c>
      <c r="V21" t="s">
        <v>74</v>
      </c>
      <c r="W21" t="s">
        <v>50</v>
      </c>
      <c r="X21">
        <v>0.85</v>
      </c>
      <c r="Y21">
        <v>0.15</v>
      </c>
      <c r="AA21">
        <v>1</v>
      </c>
      <c r="AB21">
        <v>2</v>
      </c>
      <c r="AC21">
        <v>3</v>
      </c>
      <c r="AD21">
        <v>4</v>
      </c>
      <c r="AE21">
        <v>50</v>
      </c>
      <c r="AF21">
        <v>100</v>
      </c>
      <c r="AG21">
        <v>1000</v>
      </c>
      <c r="AI21" t="s">
        <v>59</v>
      </c>
      <c r="AJ21" t="s">
        <v>182</v>
      </c>
    </row>
    <row r="22" spans="3:36" x14ac:dyDescent="0.35">
      <c r="C22">
        <v>25</v>
      </c>
      <c r="D22" t="s">
        <v>73</v>
      </c>
      <c r="E22">
        <v>2010</v>
      </c>
      <c r="F22" t="s">
        <v>24</v>
      </c>
      <c r="G22" t="s">
        <v>37</v>
      </c>
      <c r="H22" t="s">
        <v>56</v>
      </c>
      <c r="N22" t="s">
        <v>128</v>
      </c>
      <c r="O22" t="s">
        <v>26</v>
      </c>
      <c r="Q22">
        <v>31</v>
      </c>
      <c r="R22">
        <v>8</v>
      </c>
      <c r="S22">
        <v>1</v>
      </c>
      <c r="T22" t="s">
        <v>168</v>
      </c>
      <c r="V22" t="s">
        <v>72</v>
      </c>
      <c r="W22" t="s">
        <v>50</v>
      </c>
      <c r="X22">
        <v>0.7</v>
      </c>
      <c r="Y22">
        <v>0.3</v>
      </c>
      <c r="AA22">
        <v>1</v>
      </c>
      <c r="AB22">
        <v>2</v>
      </c>
      <c r="AC22">
        <v>3</v>
      </c>
      <c r="AD22">
        <v>4</v>
      </c>
      <c r="AE22">
        <v>50</v>
      </c>
      <c r="AF22">
        <v>100</v>
      </c>
      <c r="AG22">
        <v>1000</v>
      </c>
      <c r="AI22" t="s">
        <v>59</v>
      </c>
    </row>
    <row r="23" spans="3:36" x14ac:dyDescent="0.35">
      <c r="C23">
        <v>26</v>
      </c>
      <c r="D23" t="s">
        <v>73</v>
      </c>
      <c r="E23">
        <v>2010</v>
      </c>
      <c r="F23" t="s">
        <v>24</v>
      </c>
      <c r="G23" t="s">
        <v>37</v>
      </c>
      <c r="H23" t="s">
        <v>56</v>
      </c>
      <c r="N23" t="s">
        <v>128</v>
      </c>
      <c r="O23" t="s">
        <v>26</v>
      </c>
      <c r="Q23">
        <v>31</v>
      </c>
      <c r="R23">
        <v>8</v>
      </c>
      <c r="S23">
        <v>1</v>
      </c>
      <c r="T23" t="s">
        <v>168</v>
      </c>
      <c r="V23" t="s">
        <v>63</v>
      </c>
      <c r="W23" t="s">
        <v>50</v>
      </c>
      <c r="X23">
        <v>0.67</v>
      </c>
      <c r="Y23">
        <v>0.33</v>
      </c>
      <c r="AA23">
        <v>1</v>
      </c>
      <c r="AB23">
        <v>2</v>
      </c>
      <c r="AC23">
        <v>3</v>
      </c>
      <c r="AD23">
        <v>4</v>
      </c>
      <c r="AE23">
        <v>50</v>
      </c>
      <c r="AF23">
        <v>100</v>
      </c>
      <c r="AG23">
        <v>1000</v>
      </c>
      <c r="AI23" t="s">
        <v>59</v>
      </c>
    </row>
    <row r="24" spans="3:36" x14ac:dyDescent="0.35">
      <c r="C24">
        <v>27</v>
      </c>
      <c r="D24" t="s">
        <v>73</v>
      </c>
      <c r="E24">
        <v>2010</v>
      </c>
      <c r="F24" t="s">
        <v>24</v>
      </c>
      <c r="G24" t="s">
        <v>37</v>
      </c>
      <c r="H24" t="s">
        <v>56</v>
      </c>
      <c r="N24" t="s">
        <v>128</v>
      </c>
      <c r="O24" t="s">
        <v>26</v>
      </c>
      <c r="Q24">
        <v>31</v>
      </c>
      <c r="R24">
        <v>8</v>
      </c>
      <c r="S24">
        <v>1</v>
      </c>
      <c r="T24" t="s">
        <v>168</v>
      </c>
      <c r="U24" t="s">
        <v>194</v>
      </c>
      <c r="V24" t="s">
        <v>63</v>
      </c>
      <c r="W24" t="s">
        <v>50</v>
      </c>
      <c r="X24">
        <v>0.75</v>
      </c>
      <c r="Y24">
        <v>0.25</v>
      </c>
      <c r="AA24">
        <v>1</v>
      </c>
      <c r="AB24">
        <v>2</v>
      </c>
      <c r="AC24">
        <v>3</v>
      </c>
      <c r="AD24">
        <v>4</v>
      </c>
      <c r="AE24">
        <v>50</v>
      </c>
      <c r="AF24">
        <v>100</v>
      </c>
      <c r="AG24">
        <v>1000</v>
      </c>
      <c r="AI24" t="s">
        <v>59</v>
      </c>
    </row>
    <row r="25" spans="3:36" x14ac:dyDescent="0.35">
      <c r="C25">
        <v>28</v>
      </c>
      <c r="D25" t="s">
        <v>73</v>
      </c>
      <c r="E25">
        <v>2010</v>
      </c>
      <c r="F25" t="s">
        <v>24</v>
      </c>
      <c r="G25" t="s">
        <v>37</v>
      </c>
      <c r="H25" t="s">
        <v>56</v>
      </c>
      <c r="N25" t="s">
        <v>128</v>
      </c>
      <c r="O25" t="s">
        <v>26</v>
      </c>
      <c r="Q25">
        <v>31</v>
      </c>
      <c r="R25">
        <v>8</v>
      </c>
      <c r="S25">
        <v>1</v>
      </c>
      <c r="T25" t="s">
        <v>163</v>
      </c>
      <c r="V25" t="s">
        <v>33</v>
      </c>
      <c r="W25" t="s">
        <v>50</v>
      </c>
      <c r="X25">
        <v>0.77</v>
      </c>
      <c r="Y25">
        <v>0.23</v>
      </c>
      <c r="AA25">
        <v>1</v>
      </c>
      <c r="AB25">
        <v>2</v>
      </c>
      <c r="AC25">
        <v>3</v>
      </c>
      <c r="AD25">
        <v>4</v>
      </c>
      <c r="AE25">
        <v>50</v>
      </c>
      <c r="AF25">
        <v>100</v>
      </c>
      <c r="AG25">
        <v>1000</v>
      </c>
      <c r="AI25" t="s">
        <v>59</v>
      </c>
    </row>
    <row r="26" spans="3:36" x14ac:dyDescent="0.35">
      <c r="C26">
        <v>29</v>
      </c>
      <c r="D26" t="s">
        <v>73</v>
      </c>
      <c r="E26">
        <v>2010</v>
      </c>
      <c r="F26" t="s">
        <v>24</v>
      </c>
      <c r="G26" t="s">
        <v>37</v>
      </c>
      <c r="H26" t="s">
        <v>76</v>
      </c>
      <c r="N26" t="s">
        <v>128</v>
      </c>
      <c r="O26" t="s">
        <v>26</v>
      </c>
      <c r="Q26">
        <v>82</v>
      </c>
      <c r="R26">
        <v>11</v>
      </c>
      <c r="S26">
        <v>4</v>
      </c>
      <c r="T26" t="s">
        <v>164</v>
      </c>
      <c r="V26" t="s">
        <v>74</v>
      </c>
      <c r="X26">
        <v>0.87</v>
      </c>
      <c r="Y26">
        <v>0.13</v>
      </c>
      <c r="Z26">
        <v>11</v>
      </c>
      <c r="AA26">
        <v>1</v>
      </c>
      <c r="AB26">
        <v>2</v>
      </c>
      <c r="AC26">
        <v>3</v>
      </c>
      <c r="AD26">
        <v>4</v>
      </c>
      <c r="AE26">
        <v>50</v>
      </c>
      <c r="AF26">
        <v>100</v>
      </c>
      <c r="AG26">
        <v>1000</v>
      </c>
      <c r="AI26" t="s">
        <v>59</v>
      </c>
    </row>
    <row r="27" spans="3:36" x14ac:dyDescent="0.35">
      <c r="C27">
        <v>30</v>
      </c>
      <c r="D27" t="s">
        <v>73</v>
      </c>
      <c r="E27">
        <v>2010</v>
      </c>
      <c r="F27" t="s">
        <v>24</v>
      </c>
      <c r="G27" t="s">
        <v>37</v>
      </c>
      <c r="H27" t="s">
        <v>76</v>
      </c>
      <c r="N27" t="s">
        <v>128</v>
      </c>
      <c r="O27" t="s">
        <v>26</v>
      </c>
      <c r="Q27">
        <v>82</v>
      </c>
      <c r="R27">
        <v>11</v>
      </c>
      <c r="S27">
        <v>4</v>
      </c>
      <c r="T27" t="s">
        <v>168</v>
      </c>
      <c r="V27" t="s">
        <v>72</v>
      </c>
      <c r="X27">
        <v>0.86</v>
      </c>
      <c r="Y27">
        <v>0.14000000000000001</v>
      </c>
      <c r="Z27">
        <v>11</v>
      </c>
      <c r="AA27">
        <v>1</v>
      </c>
      <c r="AB27">
        <v>2</v>
      </c>
      <c r="AC27">
        <v>3</v>
      </c>
      <c r="AD27">
        <v>4</v>
      </c>
      <c r="AE27">
        <v>50</v>
      </c>
      <c r="AF27">
        <v>100</v>
      </c>
      <c r="AG27">
        <v>1000</v>
      </c>
      <c r="AI27" t="s">
        <v>59</v>
      </c>
    </row>
    <row r="28" spans="3:36" x14ac:dyDescent="0.35">
      <c r="C28">
        <v>31</v>
      </c>
      <c r="D28" t="s">
        <v>73</v>
      </c>
      <c r="E28">
        <v>2010</v>
      </c>
      <c r="F28" t="s">
        <v>24</v>
      </c>
      <c r="G28" t="s">
        <v>37</v>
      </c>
      <c r="H28" t="s">
        <v>76</v>
      </c>
      <c r="N28" t="s">
        <v>128</v>
      </c>
      <c r="O28" t="s">
        <v>26</v>
      </c>
      <c r="Q28">
        <v>82</v>
      </c>
      <c r="R28">
        <v>11</v>
      </c>
      <c r="S28">
        <v>4</v>
      </c>
      <c r="T28" t="s">
        <v>168</v>
      </c>
      <c r="V28" t="s">
        <v>63</v>
      </c>
      <c r="X28">
        <v>0.875</v>
      </c>
      <c r="Y28">
        <v>0.125</v>
      </c>
      <c r="Z28">
        <v>11</v>
      </c>
      <c r="AA28">
        <v>1</v>
      </c>
      <c r="AB28">
        <v>2</v>
      </c>
      <c r="AC28">
        <v>3</v>
      </c>
      <c r="AD28">
        <v>4</v>
      </c>
      <c r="AE28">
        <v>50</v>
      </c>
      <c r="AF28">
        <v>100</v>
      </c>
      <c r="AG28">
        <v>1000</v>
      </c>
      <c r="AI28" t="s">
        <v>59</v>
      </c>
    </row>
    <row r="29" spans="3:36" x14ac:dyDescent="0.35">
      <c r="C29">
        <v>32</v>
      </c>
      <c r="D29" t="s">
        <v>73</v>
      </c>
      <c r="E29">
        <v>2010</v>
      </c>
      <c r="F29" t="s">
        <v>24</v>
      </c>
      <c r="G29" t="s">
        <v>37</v>
      </c>
      <c r="H29" t="s">
        <v>76</v>
      </c>
      <c r="N29" t="s">
        <v>128</v>
      </c>
      <c r="O29" t="s">
        <v>26</v>
      </c>
      <c r="Q29">
        <v>82</v>
      </c>
      <c r="R29">
        <v>11</v>
      </c>
      <c r="S29">
        <v>4</v>
      </c>
      <c r="T29" t="s">
        <v>168</v>
      </c>
      <c r="U29" t="s">
        <v>194</v>
      </c>
      <c r="V29" t="s">
        <v>63</v>
      </c>
      <c r="X29">
        <v>0.82499999999999996</v>
      </c>
      <c r="Y29">
        <v>0.17499999999999999</v>
      </c>
      <c r="Z29">
        <v>11</v>
      </c>
      <c r="AA29">
        <v>1</v>
      </c>
      <c r="AB29">
        <v>2</v>
      </c>
      <c r="AC29">
        <v>3</v>
      </c>
      <c r="AD29">
        <v>4</v>
      </c>
      <c r="AE29">
        <v>50</v>
      </c>
      <c r="AF29">
        <v>100</v>
      </c>
      <c r="AG29">
        <v>1000</v>
      </c>
      <c r="AI29" t="s">
        <v>59</v>
      </c>
    </row>
    <row r="30" spans="3:36" x14ac:dyDescent="0.35">
      <c r="C30">
        <v>33</v>
      </c>
      <c r="D30" t="s">
        <v>73</v>
      </c>
      <c r="E30">
        <v>2010</v>
      </c>
      <c r="F30" t="s">
        <v>24</v>
      </c>
      <c r="G30" t="s">
        <v>37</v>
      </c>
      <c r="H30" t="s">
        <v>76</v>
      </c>
      <c r="N30" t="s">
        <v>128</v>
      </c>
      <c r="O30" t="s">
        <v>26</v>
      </c>
      <c r="Q30">
        <v>82</v>
      </c>
      <c r="R30">
        <v>11</v>
      </c>
      <c r="S30">
        <v>4</v>
      </c>
      <c r="T30" t="s">
        <v>163</v>
      </c>
      <c r="V30" t="s">
        <v>33</v>
      </c>
      <c r="X30">
        <v>0.67500000000000004</v>
      </c>
      <c r="Y30">
        <v>0.32500000000000001</v>
      </c>
      <c r="Z30">
        <v>11</v>
      </c>
      <c r="AA30">
        <v>1</v>
      </c>
      <c r="AB30">
        <v>2</v>
      </c>
      <c r="AC30">
        <v>3</v>
      </c>
      <c r="AD30">
        <v>4</v>
      </c>
      <c r="AE30">
        <v>50</v>
      </c>
      <c r="AF30">
        <v>100</v>
      </c>
      <c r="AG30">
        <v>1000</v>
      </c>
      <c r="AI30" t="s">
        <v>59</v>
      </c>
    </row>
    <row r="31" spans="3:36" x14ac:dyDescent="0.35">
      <c r="C31">
        <v>34</v>
      </c>
      <c r="D31" t="s">
        <v>77</v>
      </c>
      <c r="E31">
        <v>2012</v>
      </c>
      <c r="F31" t="s">
        <v>28</v>
      </c>
      <c r="N31" t="s">
        <v>127</v>
      </c>
      <c r="O31" t="s">
        <v>66</v>
      </c>
      <c r="Q31">
        <v>1350</v>
      </c>
      <c r="R31">
        <v>34</v>
      </c>
      <c r="S31">
        <v>12</v>
      </c>
      <c r="T31" t="s">
        <v>168</v>
      </c>
      <c r="U31" t="s">
        <v>148</v>
      </c>
      <c r="V31" t="s">
        <v>63</v>
      </c>
      <c r="W31" t="s">
        <v>25</v>
      </c>
      <c r="X31">
        <v>0.80500000000000005</v>
      </c>
      <c r="Y31">
        <v>0.19500000000000001</v>
      </c>
      <c r="AA31">
        <v>1</v>
      </c>
      <c r="AB31">
        <v>2</v>
      </c>
      <c r="AC31">
        <v>3</v>
      </c>
      <c r="AD31">
        <v>4</v>
      </c>
      <c r="AE31">
        <v>50</v>
      </c>
      <c r="AF31">
        <v>100</v>
      </c>
      <c r="AG31">
        <v>1000</v>
      </c>
      <c r="AI31" t="s">
        <v>149</v>
      </c>
    </row>
    <row r="32" spans="3:36" x14ac:dyDescent="0.35">
      <c r="C32">
        <v>35</v>
      </c>
      <c r="D32" t="s">
        <v>79</v>
      </c>
      <c r="E32">
        <v>2013</v>
      </c>
      <c r="F32" t="s">
        <v>42</v>
      </c>
      <c r="G32" t="s">
        <v>80</v>
      </c>
      <c r="H32" t="s">
        <v>81</v>
      </c>
      <c r="I32">
        <v>2010</v>
      </c>
      <c r="J32" t="s">
        <v>82</v>
      </c>
      <c r="K32">
        <v>2012</v>
      </c>
      <c r="L32" t="s">
        <v>32</v>
      </c>
      <c r="M32">
        <v>3</v>
      </c>
      <c r="N32" t="s">
        <v>156</v>
      </c>
      <c r="O32" t="s">
        <v>66</v>
      </c>
      <c r="Q32">
        <v>263</v>
      </c>
      <c r="R32">
        <v>4</v>
      </c>
      <c r="S32">
        <v>1</v>
      </c>
      <c r="T32" t="s">
        <v>163</v>
      </c>
      <c r="V32" t="s">
        <v>33</v>
      </c>
      <c r="W32" t="s">
        <v>50</v>
      </c>
      <c r="X32">
        <v>0.875</v>
      </c>
      <c r="Y32">
        <v>0.125</v>
      </c>
      <c r="AA32">
        <v>1</v>
      </c>
      <c r="AB32">
        <v>2</v>
      </c>
      <c r="AC32">
        <v>3</v>
      </c>
      <c r="AD32">
        <v>4</v>
      </c>
      <c r="AE32">
        <v>50</v>
      </c>
      <c r="AF32">
        <v>100</v>
      </c>
      <c r="AG32">
        <v>1000</v>
      </c>
      <c r="AI32" t="s">
        <v>59</v>
      </c>
    </row>
    <row r="33" spans="3:36" x14ac:dyDescent="0.35">
      <c r="C33">
        <v>36</v>
      </c>
      <c r="D33" t="s">
        <v>83</v>
      </c>
      <c r="E33">
        <v>2019</v>
      </c>
      <c r="F33" t="s">
        <v>28</v>
      </c>
      <c r="H33" t="s">
        <v>84</v>
      </c>
      <c r="N33" t="s">
        <v>156</v>
      </c>
      <c r="O33" t="s">
        <v>66</v>
      </c>
      <c r="P33">
        <v>148</v>
      </c>
      <c r="R33">
        <v>9</v>
      </c>
      <c r="S33">
        <v>2</v>
      </c>
      <c r="T33" t="s">
        <v>164</v>
      </c>
      <c r="V33" t="s">
        <v>85</v>
      </c>
      <c r="W33" t="s">
        <v>86</v>
      </c>
      <c r="X33">
        <v>0.71</v>
      </c>
      <c r="Y33">
        <v>0.28999999999999998</v>
      </c>
      <c r="Z33">
        <v>9</v>
      </c>
      <c r="AA33">
        <v>1</v>
      </c>
      <c r="AB33">
        <v>2</v>
      </c>
      <c r="AC33">
        <v>3</v>
      </c>
      <c r="AD33">
        <v>4</v>
      </c>
      <c r="AE33">
        <v>50</v>
      </c>
      <c r="AF33">
        <v>100</v>
      </c>
      <c r="AG33">
        <v>1000</v>
      </c>
      <c r="AH33" t="s">
        <v>159</v>
      </c>
      <c r="AI33" t="s">
        <v>87</v>
      </c>
    </row>
    <row r="34" spans="3:36" x14ac:dyDescent="0.35">
      <c r="C34">
        <v>37</v>
      </c>
      <c r="D34" t="s">
        <v>83</v>
      </c>
      <c r="E34">
        <v>2019</v>
      </c>
      <c r="F34" t="s">
        <v>28</v>
      </c>
      <c r="H34" t="s">
        <v>84</v>
      </c>
      <c r="N34" t="s">
        <v>156</v>
      </c>
      <c r="O34" t="s">
        <v>66</v>
      </c>
      <c r="P34">
        <v>148</v>
      </c>
      <c r="R34">
        <v>9</v>
      </c>
      <c r="S34">
        <v>2</v>
      </c>
      <c r="T34" t="s">
        <v>164</v>
      </c>
      <c r="V34" t="s">
        <v>88</v>
      </c>
      <c r="W34" t="s">
        <v>86</v>
      </c>
      <c r="X34">
        <v>0.77</v>
      </c>
      <c r="Y34">
        <v>0.23</v>
      </c>
      <c r="Z34">
        <v>9</v>
      </c>
      <c r="AA34">
        <v>1</v>
      </c>
      <c r="AB34">
        <v>2</v>
      </c>
      <c r="AC34">
        <v>3</v>
      </c>
      <c r="AD34">
        <v>4</v>
      </c>
      <c r="AE34">
        <v>50</v>
      </c>
      <c r="AF34">
        <v>100</v>
      </c>
      <c r="AG34">
        <v>1000</v>
      </c>
      <c r="AH34" t="s">
        <v>159</v>
      </c>
      <c r="AI34" t="s">
        <v>87</v>
      </c>
    </row>
    <row r="35" spans="3:36" x14ac:dyDescent="0.35">
      <c r="C35">
        <v>38</v>
      </c>
      <c r="D35" t="s">
        <v>83</v>
      </c>
      <c r="E35">
        <v>2019</v>
      </c>
      <c r="F35" t="s">
        <v>28</v>
      </c>
      <c r="H35" t="s">
        <v>84</v>
      </c>
      <c r="N35" t="s">
        <v>156</v>
      </c>
      <c r="O35" t="s">
        <v>66</v>
      </c>
      <c r="P35">
        <v>148</v>
      </c>
      <c r="R35">
        <v>9</v>
      </c>
      <c r="S35">
        <v>2</v>
      </c>
      <c r="T35" t="s">
        <v>164</v>
      </c>
      <c r="V35" t="s">
        <v>89</v>
      </c>
      <c r="W35" t="s">
        <v>86</v>
      </c>
      <c r="X35">
        <v>0.65</v>
      </c>
      <c r="Y35">
        <v>0.35</v>
      </c>
      <c r="Z35">
        <v>9</v>
      </c>
      <c r="AA35">
        <v>1</v>
      </c>
      <c r="AB35">
        <v>2</v>
      </c>
      <c r="AC35">
        <v>3</v>
      </c>
      <c r="AD35">
        <v>4</v>
      </c>
      <c r="AE35">
        <v>50</v>
      </c>
      <c r="AF35">
        <v>100</v>
      </c>
      <c r="AG35">
        <v>1000</v>
      </c>
      <c r="AH35" t="s">
        <v>159</v>
      </c>
      <c r="AI35" t="s">
        <v>87</v>
      </c>
    </row>
    <row r="36" spans="3:36" x14ac:dyDescent="0.35">
      <c r="C36">
        <v>39</v>
      </c>
      <c r="D36" t="s">
        <v>83</v>
      </c>
      <c r="E36">
        <v>2019</v>
      </c>
      <c r="F36" t="s">
        <v>28</v>
      </c>
      <c r="H36" t="s">
        <v>84</v>
      </c>
      <c r="N36" t="s">
        <v>156</v>
      </c>
      <c r="O36" t="s">
        <v>66</v>
      </c>
      <c r="P36">
        <v>148</v>
      </c>
      <c r="R36">
        <v>9</v>
      </c>
      <c r="S36">
        <v>2</v>
      </c>
      <c r="T36" t="s">
        <v>164</v>
      </c>
      <c r="V36" t="s">
        <v>90</v>
      </c>
      <c r="W36" t="s">
        <v>86</v>
      </c>
      <c r="X36">
        <v>0.31</v>
      </c>
      <c r="Y36">
        <v>0.69</v>
      </c>
      <c r="Z36">
        <v>9</v>
      </c>
      <c r="AA36">
        <v>1</v>
      </c>
      <c r="AB36">
        <v>2</v>
      </c>
      <c r="AC36">
        <v>3</v>
      </c>
      <c r="AD36">
        <v>4</v>
      </c>
      <c r="AE36">
        <v>50</v>
      </c>
      <c r="AF36">
        <v>100</v>
      </c>
      <c r="AG36">
        <v>1000</v>
      </c>
      <c r="AH36" t="s">
        <v>159</v>
      </c>
      <c r="AI36" t="s">
        <v>87</v>
      </c>
    </row>
    <row r="37" spans="3:36" x14ac:dyDescent="0.35">
      <c r="C37">
        <v>40</v>
      </c>
      <c r="D37" t="s">
        <v>91</v>
      </c>
      <c r="E37">
        <v>2000</v>
      </c>
      <c r="F37" t="s">
        <v>28</v>
      </c>
      <c r="G37" t="s">
        <v>29</v>
      </c>
      <c r="H37" t="s">
        <v>30</v>
      </c>
      <c r="I37">
        <v>1998</v>
      </c>
      <c r="K37">
        <v>1999</v>
      </c>
      <c r="M37">
        <v>2</v>
      </c>
      <c r="N37" t="s">
        <v>156</v>
      </c>
      <c r="O37" t="s">
        <v>154</v>
      </c>
      <c r="Q37">
        <v>641</v>
      </c>
      <c r="R37">
        <v>12</v>
      </c>
      <c r="S37">
        <v>5</v>
      </c>
      <c r="T37" t="s">
        <v>163</v>
      </c>
      <c r="V37" t="s">
        <v>33</v>
      </c>
      <c r="W37" t="s">
        <v>50</v>
      </c>
      <c r="X37">
        <v>0.81</v>
      </c>
      <c r="Y37">
        <v>0.19</v>
      </c>
      <c r="AA37">
        <v>1</v>
      </c>
      <c r="AB37">
        <v>2</v>
      </c>
      <c r="AC37">
        <v>3</v>
      </c>
      <c r="AD37">
        <v>4</v>
      </c>
      <c r="AE37">
        <v>50</v>
      </c>
      <c r="AF37">
        <v>100</v>
      </c>
      <c r="AG37">
        <v>1000</v>
      </c>
      <c r="AI37" t="s">
        <v>59</v>
      </c>
      <c r="AJ37" t="s">
        <v>92</v>
      </c>
    </row>
    <row r="38" spans="3:36" x14ac:dyDescent="0.35">
      <c r="C38">
        <v>41</v>
      </c>
      <c r="D38" t="s">
        <v>91</v>
      </c>
      <c r="E38">
        <v>2000</v>
      </c>
      <c r="F38" t="s">
        <v>28</v>
      </c>
      <c r="G38" t="s">
        <v>29</v>
      </c>
      <c r="H38" t="s">
        <v>30</v>
      </c>
      <c r="I38">
        <v>1998</v>
      </c>
      <c r="K38">
        <v>1999</v>
      </c>
      <c r="M38">
        <v>2</v>
      </c>
      <c r="N38" t="s">
        <v>156</v>
      </c>
      <c r="O38" t="s">
        <v>154</v>
      </c>
      <c r="Q38">
        <v>641</v>
      </c>
      <c r="R38">
        <v>12</v>
      </c>
      <c r="S38">
        <v>5</v>
      </c>
      <c r="T38" t="s">
        <v>168</v>
      </c>
      <c r="V38" t="s">
        <v>63</v>
      </c>
      <c r="W38" t="s">
        <v>50</v>
      </c>
      <c r="X38">
        <v>0.84799999999999998</v>
      </c>
      <c r="Y38">
        <v>0.152</v>
      </c>
      <c r="AA38">
        <v>1</v>
      </c>
      <c r="AB38">
        <v>2</v>
      </c>
      <c r="AC38">
        <v>3</v>
      </c>
      <c r="AD38">
        <v>4</v>
      </c>
      <c r="AE38">
        <v>50</v>
      </c>
      <c r="AF38">
        <v>100</v>
      </c>
      <c r="AG38">
        <v>1000</v>
      </c>
      <c r="AI38" t="s">
        <v>59</v>
      </c>
      <c r="AJ38" t="s">
        <v>92</v>
      </c>
    </row>
    <row r="39" spans="3:36" x14ac:dyDescent="0.35">
      <c r="C39">
        <v>42</v>
      </c>
      <c r="D39" t="s">
        <v>93</v>
      </c>
      <c r="E39">
        <v>2008</v>
      </c>
      <c r="F39" t="s">
        <v>28</v>
      </c>
      <c r="G39" t="s">
        <v>29</v>
      </c>
      <c r="N39" t="s">
        <v>150</v>
      </c>
      <c r="O39" t="s">
        <v>154</v>
      </c>
      <c r="P39">
        <v>45</v>
      </c>
      <c r="R39">
        <v>14</v>
      </c>
      <c r="T39" t="s">
        <v>168</v>
      </c>
      <c r="V39" t="s">
        <v>63</v>
      </c>
      <c r="W39" t="s">
        <v>50</v>
      </c>
      <c r="X39">
        <v>0.62</v>
      </c>
      <c r="Y39">
        <v>0.38</v>
      </c>
      <c r="AA39">
        <v>1</v>
      </c>
      <c r="AB39">
        <v>2</v>
      </c>
      <c r="AC39">
        <v>3</v>
      </c>
      <c r="AD39">
        <v>4</v>
      </c>
      <c r="AE39">
        <v>50</v>
      </c>
      <c r="AF39">
        <v>100</v>
      </c>
      <c r="AG39">
        <v>1000</v>
      </c>
      <c r="AI39" t="s">
        <v>151</v>
      </c>
    </row>
    <row r="40" spans="3:36" x14ac:dyDescent="0.35">
      <c r="C40">
        <v>43</v>
      </c>
      <c r="D40" t="s">
        <v>98</v>
      </c>
      <c r="E40">
        <v>2017</v>
      </c>
      <c r="F40" t="s">
        <v>28</v>
      </c>
      <c r="G40" t="s">
        <v>99</v>
      </c>
      <c r="I40">
        <v>2013</v>
      </c>
      <c r="K40">
        <v>2016</v>
      </c>
      <c r="M40">
        <v>4</v>
      </c>
      <c r="N40" t="s">
        <v>156</v>
      </c>
      <c r="O40" t="s">
        <v>66</v>
      </c>
      <c r="Q40">
        <v>2465</v>
      </c>
      <c r="R40">
        <v>7</v>
      </c>
      <c r="S40">
        <v>2</v>
      </c>
      <c r="T40" t="s">
        <v>164</v>
      </c>
      <c r="V40" t="s">
        <v>89</v>
      </c>
      <c r="W40" t="s">
        <v>25</v>
      </c>
      <c r="X40">
        <v>0.49399999999999999</v>
      </c>
      <c r="Y40">
        <v>0.50600000000000001</v>
      </c>
      <c r="AA40">
        <v>1</v>
      </c>
      <c r="AB40">
        <v>2</v>
      </c>
      <c r="AC40">
        <v>3</v>
      </c>
      <c r="AD40">
        <v>4</v>
      </c>
      <c r="AE40">
        <v>50</v>
      </c>
      <c r="AF40">
        <v>100</v>
      </c>
      <c r="AG40">
        <v>1000</v>
      </c>
      <c r="AI40" t="s">
        <v>153</v>
      </c>
    </row>
    <row r="41" spans="3:36" x14ac:dyDescent="0.35">
      <c r="C41">
        <v>44</v>
      </c>
      <c r="D41" t="s">
        <v>98</v>
      </c>
      <c r="E41">
        <v>2017</v>
      </c>
      <c r="F41" t="s">
        <v>28</v>
      </c>
      <c r="G41" t="s">
        <v>99</v>
      </c>
      <c r="I41">
        <v>2013</v>
      </c>
      <c r="K41">
        <v>2016</v>
      </c>
      <c r="M41">
        <v>4</v>
      </c>
      <c r="N41" t="s">
        <v>156</v>
      </c>
      <c r="O41" t="s">
        <v>66</v>
      </c>
      <c r="Q41">
        <v>2465</v>
      </c>
      <c r="R41">
        <v>7</v>
      </c>
      <c r="S41">
        <v>2</v>
      </c>
      <c r="T41" t="s">
        <v>164</v>
      </c>
      <c r="V41" t="s">
        <v>85</v>
      </c>
      <c r="W41" t="s">
        <v>25</v>
      </c>
      <c r="X41">
        <v>0.59099999999999997</v>
      </c>
      <c r="Y41">
        <v>0.40899999999999997</v>
      </c>
      <c r="AA41">
        <v>1</v>
      </c>
      <c r="AB41">
        <v>2</v>
      </c>
      <c r="AC41">
        <v>3</v>
      </c>
      <c r="AD41">
        <v>4</v>
      </c>
      <c r="AE41">
        <v>50</v>
      </c>
      <c r="AF41">
        <v>100</v>
      </c>
      <c r="AG41">
        <v>1000</v>
      </c>
    </row>
    <row r="42" spans="3:36" x14ac:dyDescent="0.35">
      <c r="C42">
        <v>45</v>
      </c>
      <c r="D42" t="s">
        <v>98</v>
      </c>
      <c r="E42">
        <v>2017</v>
      </c>
      <c r="F42" t="s">
        <v>28</v>
      </c>
      <c r="G42" t="s">
        <v>99</v>
      </c>
      <c r="I42">
        <v>2013</v>
      </c>
      <c r="K42">
        <v>2016</v>
      </c>
      <c r="M42">
        <v>4</v>
      </c>
      <c r="N42" t="s">
        <v>156</v>
      </c>
      <c r="O42" t="s">
        <v>66</v>
      </c>
      <c r="Q42">
        <v>2465</v>
      </c>
      <c r="R42">
        <v>5</v>
      </c>
      <c r="S42">
        <v>2</v>
      </c>
      <c r="T42" t="s">
        <v>164</v>
      </c>
      <c r="V42" t="s">
        <v>152</v>
      </c>
      <c r="W42" t="s">
        <v>25</v>
      </c>
      <c r="X42">
        <v>0.89600000000000002</v>
      </c>
      <c r="Y42">
        <v>0.104</v>
      </c>
      <c r="AA42">
        <v>1</v>
      </c>
      <c r="AB42">
        <v>2</v>
      </c>
      <c r="AC42">
        <v>3</v>
      </c>
      <c r="AD42">
        <v>4</v>
      </c>
      <c r="AE42">
        <v>50</v>
      </c>
      <c r="AF42">
        <v>100</v>
      </c>
      <c r="AG42">
        <v>1000</v>
      </c>
    </row>
    <row r="43" spans="3:36" x14ac:dyDescent="0.35">
      <c r="C43">
        <v>46</v>
      </c>
      <c r="D43" t="s">
        <v>100</v>
      </c>
      <c r="E43">
        <v>2010</v>
      </c>
      <c r="F43" t="s">
        <v>24</v>
      </c>
      <c r="G43" t="s">
        <v>55</v>
      </c>
      <c r="H43" t="s">
        <v>101</v>
      </c>
      <c r="I43">
        <v>2006</v>
      </c>
      <c r="J43" t="s">
        <v>40</v>
      </c>
      <c r="K43">
        <v>2006</v>
      </c>
      <c r="L43" t="s">
        <v>102</v>
      </c>
      <c r="M43">
        <v>0.08</v>
      </c>
      <c r="N43" t="s">
        <v>156</v>
      </c>
      <c r="O43" t="s">
        <v>26</v>
      </c>
      <c r="P43">
        <v>621</v>
      </c>
      <c r="Q43">
        <v>14674</v>
      </c>
      <c r="R43">
        <v>2</v>
      </c>
      <c r="S43">
        <v>2</v>
      </c>
      <c r="T43" t="s">
        <v>163</v>
      </c>
      <c r="V43" t="s">
        <v>33</v>
      </c>
      <c r="W43" t="s">
        <v>50</v>
      </c>
      <c r="X43">
        <v>0.96699999999999997</v>
      </c>
      <c r="Y43">
        <v>3.3000000000000002E-2</v>
      </c>
      <c r="AA43">
        <v>1</v>
      </c>
      <c r="AB43">
        <v>2</v>
      </c>
      <c r="AC43">
        <v>3</v>
      </c>
      <c r="AD43">
        <v>4</v>
      </c>
      <c r="AE43">
        <v>50</v>
      </c>
      <c r="AF43">
        <v>100</v>
      </c>
      <c r="AG43">
        <v>1000</v>
      </c>
    </row>
    <row r="44" spans="3:36" x14ac:dyDescent="0.35">
      <c r="C44">
        <v>49</v>
      </c>
      <c r="D44" t="s">
        <v>167</v>
      </c>
      <c r="E44">
        <v>2022</v>
      </c>
      <c r="F44" t="s">
        <v>24</v>
      </c>
      <c r="G44" t="s">
        <v>37</v>
      </c>
      <c r="N44" t="s">
        <v>25</v>
      </c>
      <c r="O44" t="s">
        <v>26</v>
      </c>
      <c r="Q44">
        <v>17384</v>
      </c>
      <c r="R44">
        <v>10</v>
      </c>
      <c r="S44">
        <v>4</v>
      </c>
      <c r="T44" t="s">
        <v>168</v>
      </c>
      <c r="U44" t="s">
        <v>171</v>
      </c>
      <c r="W44" t="s">
        <v>25</v>
      </c>
      <c r="X44">
        <v>0.9</v>
      </c>
      <c r="AA44">
        <v>1</v>
      </c>
      <c r="AB44">
        <v>2</v>
      </c>
      <c r="AC44">
        <v>3</v>
      </c>
      <c r="AD44">
        <v>4</v>
      </c>
      <c r="AE44">
        <v>50</v>
      </c>
      <c r="AF44">
        <v>100</v>
      </c>
      <c r="AG44">
        <v>1000</v>
      </c>
    </row>
    <row r="45" spans="3:36" x14ac:dyDescent="0.35">
      <c r="C45">
        <v>50</v>
      </c>
      <c r="D45" t="s">
        <v>167</v>
      </c>
      <c r="E45">
        <v>2022</v>
      </c>
      <c r="F45" t="s">
        <v>24</v>
      </c>
      <c r="G45" t="s">
        <v>37</v>
      </c>
      <c r="N45" t="s">
        <v>25</v>
      </c>
      <c r="O45" t="s">
        <v>26</v>
      </c>
      <c r="Q45">
        <v>17384</v>
      </c>
      <c r="R45">
        <v>10</v>
      </c>
      <c r="S45">
        <v>4</v>
      </c>
      <c r="T45" t="s">
        <v>164</v>
      </c>
      <c r="V45" t="s">
        <v>85</v>
      </c>
      <c r="W45" t="s">
        <v>25</v>
      </c>
      <c r="X45">
        <v>0.65</v>
      </c>
      <c r="AA45">
        <v>1</v>
      </c>
      <c r="AB45">
        <v>2</v>
      </c>
      <c r="AC45">
        <v>3</v>
      </c>
      <c r="AD45">
        <v>4</v>
      </c>
      <c r="AE45">
        <v>50</v>
      </c>
      <c r="AF45">
        <v>100</v>
      </c>
      <c r="AG45">
        <v>1000</v>
      </c>
    </row>
    <row r="46" spans="3:36" x14ac:dyDescent="0.35">
      <c r="C46">
        <v>51</v>
      </c>
      <c r="D46" t="s">
        <v>167</v>
      </c>
      <c r="E46">
        <v>2022</v>
      </c>
      <c r="F46" t="s">
        <v>24</v>
      </c>
      <c r="G46" t="s">
        <v>37</v>
      </c>
      <c r="N46" t="s">
        <v>25</v>
      </c>
      <c r="O46" t="s">
        <v>26</v>
      </c>
      <c r="Q46">
        <v>17384</v>
      </c>
      <c r="R46">
        <v>10</v>
      </c>
      <c r="S46">
        <v>4</v>
      </c>
      <c r="T46" t="s">
        <v>164</v>
      </c>
      <c r="V46" t="s">
        <v>169</v>
      </c>
      <c r="W46" t="s">
        <v>25</v>
      </c>
      <c r="X46">
        <v>0.61</v>
      </c>
      <c r="AA46">
        <v>1</v>
      </c>
      <c r="AB46">
        <v>2</v>
      </c>
      <c r="AC46">
        <v>3</v>
      </c>
      <c r="AD46">
        <v>4</v>
      </c>
      <c r="AE46">
        <v>50</v>
      </c>
      <c r="AF46">
        <v>100</v>
      </c>
      <c r="AG46">
        <v>1000</v>
      </c>
    </row>
    <row r="47" spans="3:36" x14ac:dyDescent="0.35">
      <c r="C47">
        <v>52</v>
      </c>
      <c r="D47" t="s">
        <v>170</v>
      </c>
      <c r="E47">
        <v>2022</v>
      </c>
      <c r="F47" t="s">
        <v>24</v>
      </c>
      <c r="G47" t="s">
        <v>37</v>
      </c>
      <c r="H47" t="s">
        <v>65</v>
      </c>
      <c r="N47" t="s">
        <v>176</v>
      </c>
      <c r="O47" t="s">
        <v>26</v>
      </c>
      <c r="Q47">
        <v>1556</v>
      </c>
      <c r="R47" s="6">
        <v>11</v>
      </c>
      <c r="S47">
        <v>5</v>
      </c>
      <c r="T47" t="s">
        <v>164</v>
      </c>
      <c r="V47" t="s">
        <v>171</v>
      </c>
      <c r="W47" t="s">
        <v>50</v>
      </c>
      <c r="X47">
        <v>0.84</v>
      </c>
      <c r="AA47">
        <v>1</v>
      </c>
      <c r="AB47">
        <v>2</v>
      </c>
      <c r="AC47">
        <v>3</v>
      </c>
      <c r="AD47">
        <v>4</v>
      </c>
      <c r="AE47">
        <v>50</v>
      </c>
      <c r="AF47">
        <v>100</v>
      </c>
      <c r="AG47">
        <v>1000</v>
      </c>
    </row>
    <row r="48" spans="3:36" x14ac:dyDescent="0.35">
      <c r="C48">
        <v>53</v>
      </c>
      <c r="D48" t="s">
        <v>170</v>
      </c>
      <c r="E48">
        <v>2022</v>
      </c>
      <c r="F48" t="s">
        <v>24</v>
      </c>
      <c r="G48" t="s">
        <v>37</v>
      </c>
      <c r="H48" t="s">
        <v>65</v>
      </c>
      <c r="N48" t="s">
        <v>176</v>
      </c>
      <c r="O48" t="s">
        <v>26</v>
      </c>
      <c r="Q48">
        <v>1556</v>
      </c>
      <c r="R48" s="6">
        <v>11</v>
      </c>
      <c r="S48">
        <v>5</v>
      </c>
      <c r="T48" t="s">
        <v>163</v>
      </c>
      <c r="U48" t="s">
        <v>172</v>
      </c>
      <c r="V48" t="s">
        <v>33</v>
      </c>
      <c r="W48" t="s">
        <v>50</v>
      </c>
      <c r="X48">
        <v>0.40400000000000003</v>
      </c>
      <c r="AA48">
        <v>1</v>
      </c>
      <c r="AB48">
        <v>2</v>
      </c>
      <c r="AC48">
        <v>3</v>
      </c>
      <c r="AD48">
        <v>4</v>
      </c>
      <c r="AE48">
        <v>50</v>
      </c>
      <c r="AF48">
        <v>100</v>
      </c>
      <c r="AG48">
        <v>1000</v>
      </c>
    </row>
    <row r="49" spans="3:33" x14ac:dyDescent="0.35">
      <c r="C49">
        <v>54</v>
      </c>
      <c r="D49" t="s">
        <v>170</v>
      </c>
      <c r="E49">
        <v>2022</v>
      </c>
      <c r="F49" t="s">
        <v>24</v>
      </c>
      <c r="G49" t="s">
        <v>37</v>
      </c>
      <c r="H49" t="s">
        <v>65</v>
      </c>
      <c r="N49" t="s">
        <v>176</v>
      </c>
      <c r="O49" t="s">
        <v>26</v>
      </c>
      <c r="Q49">
        <v>1556</v>
      </c>
      <c r="R49" s="6">
        <v>11</v>
      </c>
      <c r="S49">
        <v>5</v>
      </c>
      <c r="T49" t="s">
        <v>163</v>
      </c>
      <c r="U49" t="s">
        <v>173</v>
      </c>
      <c r="V49" t="s">
        <v>33</v>
      </c>
      <c r="W49" t="s">
        <v>50</v>
      </c>
      <c r="X49">
        <v>0.82199999999999995</v>
      </c>
      <c r="AA49">
        <v>1</v>
      </c>
      <c r="AB49">
        <v>2</v>
      </c>
      <c r="AC49">
        <v>3</v>
      </c>
      <c r="AD49">
        <v>4</v>
      </c>
      <c r="AE49">
        <v>50</v>
      </c>
      <c r="AF49">
        <v>100</v>
      </c>
      <c r="AG49">
        <v>1000</v>
      </c>
    </row>
    <row r="50" spans="3:33" x14ac:dyDescent="0.35">
      <c r="C50">
        <v>55</v>
      </c>
      <c r="D50" t="s">
        <v>170</v>
      </c>
      <c r="E50">
        <v>2022</v>
      </c>
      <c r="F50" t="s">
        <v>24</v>
      </c>
      <c r="G50" t="s">
        <v>37</v>
      </c>
      <c r="H50" t="s">
        <v>65</v>
      </c>
      <c r="N50" t="s">
        <v>176</v>
      </c>
      <c r="O50" t="s">
        <v>26</v>
      </c>
      <c r="Q50">
        <v>1556</v>
      </c>
      <c r="R50" s="6">
        <v>11</v>
      </c>
      <c r="S50">
        <v>5</v>
      </c>
      <c r="T50" t="s">
        <v>163</v>
      </c>
      <c r="U50" t="s">
        <v>174</v>
      </c>
      <c r="V50" t="s">
        <v>33</v>
      </c>
      <c r="W50" t="s">
        <v>50</v>
      </c>
      <c r="X50">
        <v>0.78</v>
      </c>
      <c r="AA50">
        <v>1</v>
      </c>
      <c r="AB50">
        <v>2</v>
      </c>
      <c r="AC50">
        <v>3</v>
      </c>
      <c r="AD50">
        <v>4</v>
      </c>
      <c r="AE50">
        <v>50</v>
      </c>
      <c r="AF50">
        <v>100</v>
      </c>
      <c r="AG50">
        <v>1000</v>
      </c>
    </row>
    <row r="51" spans="3:33" x14ac:dyDescent="0.35">
      <c r="X51">
        <v>0.71655681818181804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14F6-38C5-4D9C-87D0-4DDA493CCEEA}">
  <dimension ref="B2:H9"/>
  <sheetViews>
    <sheetView showGridLines="0" topLeftCell="A10" workbookViewId="0">
      <selection activeCell="K21" sqref="K21"/>
    </sheetView>
  </sheetViews>
  <sheetFormatPr defaultRowHeight="14.5" x14ac:dyDescent="0.35"/>
  <cols>
    <col min="2" max="2" width="3.6328125" customWidth="1"/>
    <col min="3" max="3" width="19.7265625" bestFit="1" customWidth="1"/>
    <col min="4" max="7" width="9.453125" bestFit="1" customWidth="1"/>
    <col min="8" max="8" width="10.36328125" bestFit="1" customWidth="1"/>
  </cols>
  <sheetData>
    <row r="2" spans="2:8" x14ac:dyDescent="0.35">
      <c r="B2" s="20" t="s">
        <v>237</v>
      </c>
    </row>
    <row r="4" spans="2:8" x14ac:dyDescent="0.35">
      <c r="C4" s="21" t="s">
        <v>239</v>
      </c>
      <c r="D4" s="21" t="s">
        <v>236</v>
      </c>
    </row>
    <row r="5" spans="2:8" x14ac:dyDescent="0.35">
      <c r="C5" s="21" t="s">
        <v>12</v>
      </c>
      <c r="D5">
        <v>1990</v>
      </c>
      <c r="E5">
        <v>2010</v>
      </c>
      <c r="F5">
        <v>2000</v>
      </c>
      <c r="G5">
        <v>2020</v>
      </c>
      <c r="H5" t="s">
        <v>238</v>
      </c>
    </row>
    <row r="6" spans="2:8" x14ac:dyDescent="0.35">
      <c r="C6" t="s">
        <v>66</v>
      </c>
      <c r="E6">
        <v>14</v>
      </c>
      <c r="F6">
        <v>1</v>
      </c>
      <c r="H6">
        <v>15</v>
      </c>
    </row>
    <row r="7" spans="2:8" x14ac:dyDescent="0.35">
      <c r="C7" t="s">
        <v>154</v>
      </c>
      <c r="D7">
        <v>1</v>
      </c>
      <c r="F7">
        <v>11</v>
      </c>
      <c r="H7">
        <v>12</v>
      </c>
    </row>
    <row r="8" spans="2:8" x14ac:dyDescent="0.35">
      <c r="C8" t="s">
        <v>26</v>
      </c>
      <c r="E8">
        <v>15</v>
      </c>
      <c r="G8">
        <v>5</v>
      </c>
      <c r="H8">
        <v>20</v>
      </c>
    </row>
    <row r="9" spans="2:8" x14ac:dyDescent="0.35">
      <c r="C9" t="s">
        <v>238</v>
      </c>
      <c r="D9">
        <v>1</v>
      </c>
      <c r="E9">
        <v>29</v>
      </c>
      <c r="F9">
        <v>12</v>
      </c>
      <c r="G9">
        <v>5</v>
      </c>
      <c r="H9">
        <v>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D l W Y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D l W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V m F i S e Q L y B Q E A A O A B A A A T A B w A R m 9 y b X V s Y X M v U 2 V j d G l v b j E u b S C i G A A o o B Q A A A A A A A A A A A A A A A A A A A A A A A A A A A C V j 7 1 q w z A U h X e D 3 + G i L j I I 0 f R n K M E Z Y r q V L j Z 0 C B l k V W 1 E b C l I 1 x B j / O 6 V r R K b b t U i j u 4 5 3 9 H 1 S q K 2 B s p 4 b 7 Z p k i b + J J z 6 h E r U j X q G H B q F a Q L h l L Z z U o W X 1 6 t U D S 8 6 5 5 T B D + v O t b V n m g 2 H d 9 G q n M Q k O Y 6 H w h o M l i O L g D t S n I T 5 n u D 9 R Z F A m q 2 8 c s L 4 L + v a w j Z d a 6 a h p 7 G N D Q M p b G f Q 9 Y Q B h g m g u u I 4 Z j d m e W k 0 Q o x C 3 U P o c E K i c j B z 9 b T Z 0 j W 7 o 5 n + + Q + D V d X s C 5 A Y q E L n v r + R F z C l M o N 8 B 8 Y i v G m P f F p Z a O P p Q O 4 J 5 + S F j A x k x m D R s / h t 4 p t V L X 9 Y i 8 e 1 e A q x N N H m X 0 t v f w B Q S w E C L Q A U A A I A C A A O V Z h Y D t w T v 6 Q A A A D 2 A A A A E g A A A A A A A A A A A A A A A A A A A A A A Q 2 9 u Z m l n L 1 B h Y 2 t h Z 2 U u e G 1 s U E s B A i 0 A F A A C A A g A D l W Y W A / K 6 a u k A A A A 6 Q A A A B M A A A A A A A A A A A A A A A A A 8 A A A A F t D b 2 5 0 Z W 5 0 X 1 R 5 c G V z X S 5 4 b W x Q S w E C L Q A U A A I A C A A O V Z h Y k n k C 8 g U B A A D g A Q A A E w A A A A A A A A A A A A A A A A D h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g A A A A A A A I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D J m O G N i O S 1 h M j J m L T Q y Z D I t O T B k N S 0 w N m J k N D Q 3 O T A 5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T o z N z o w M C 4 0 M z A y N j A 1 W i I g L z 4 8 R W 5 0 c n k g V H l w Z T 0 i R m l s b E N v b H V t b l R 5 c G V z I i B W Y W x 1 Z T 0 i c 0 J n W U d C Z z 0 9 I i A v P j x F b n R y e S B U e X B l P S J G a W x s Q 2 9 s d W 1 u T m F t Z X M i I F Z h b H V l P S J z W y Z x d W 9 0 O 0 N v d W 5 0 c n k u M S Z x d W 9 0 O y w m c X V v d D t D b 3 V u d H J 5 L j I m c X V v d D s s J n F 1 b 3 Q 7 Q 2 9 1 b n R y e S 4 z J n F 1 b 3 Q 7 L C Z x d W 9 0 O 0 N v d W 5 0 c n k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D b 3 V u d H J 5 L j E s M H 0 m c X V v d D s s J n F 1 b 3 Q 7 U 2 V j d G l v b j E v V G F i b G U 1 L 0 F 1 d G 9 S Z W 1 v d m V k Q 2 9 s d W 1 u c z E u e 0 N v d W 5 0 c n k u M i w x f S Z x d W 9 0 O y w m c X V v d D t T Z W N 0 a W 9 u M S 9 U Y W J s Z T U v Q X V 0 b 1 J l b W 9 2 Z W R D b 2 x 1 b W 5 z M S 5 7 Q 2 9 1 b n R y e S 4 z L D J 9 J n F 1 b 3 Q 7 L C Z x d W 9 0 O 1 N l Y 3 R p b 2 4 x L 1 R h Y m x l N S 9 B d X R v U m V t b 3 Z l Z E N v b H V t b n M x L n t D b 3 V u d H J 5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F 1 d G 9 S Z W 1 v d m V k Q 2 9 s d W 1 u c z E u e 0 N v d W 5 0 c n k u M S w w f S Z x d W 9 0 O y w m c X V v d D t T Z W N 0 a W 9 u M S 9 U Y W J s Z T U v Q X V 0 b 1 J l b W 9 2 Z W R D b 2 x 1 b W 5 z M S 5 7 Q 2 9 1 b n R y e S 4 y L D F 9 J n F 1 b 3 Q 7 L C Z x d W 9 0 O 1 N l Y 3 R p b 2 4 x L 1 R h Y m x l N S 9 B d X R v U m V t b 3 Z l Z E N v b H V t b n M x L n t D b 3 V u d H J 5 L j M s M n 0 m c X V v d D s s J n F 1 b 3 Q 7 U 2 V j d G l v b j E v V G F i b G U 1 L 0 F 1 d G 9 S Z W 1 v d m V k Q 2 9 s d W 1 u c z E u e 0 N v d W 5 0 c n k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Q 2 h h c m F j d G V y J T I w V H J h b n N p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W M q P F H B R Q 6 Z d q H G g F s f Q A A A A A A I A A A A A A B B m A A A A A Q A A I A A A A K R Z H L K I m 2 5 F B r b d p u 1 D o e n Q H y p k X f z d C 5 x H t s B d S H r 9 A A A A A A 6 A A A A A A g A A I A A A A M R V i 8 3 Q 3 Z 7 C e t 8 W v f U a i w 0 2 l R m c y M Q p t 9 l f R N O R F l W C U A A A A L C 0 m w V q j r x A 7 V Y p D r E x k r w i m 4 9 / x k i k 2 x / a T B a m e 0 x V w P r L x w b D Z 5 U h R Y / H n q m G h a Y 1 / m t 1 g m d c z c e 2 F b d G E u S 8 5 m Z b 0 r A 1 n l B x h n n x u j f x Q A A A A L s G p l I l 2 n D m O J H A p Z 3 g F + j I + r d + q G T K L y w Z G s P F Q s a 5 V W O / 8 h E K w v 5 W b 4 2 F f N R B s v Q M f s g M M v D K Z f G C e r u A W z M = < / D a t a M a s h u p > 
</file>

<file path=customXml/itemProps1.xml><?xml version="1.0" encoding="utf-8"?>
<ds:datastoreItem xmlns:ds="http://schemas.openxmlformats.org/officeDocument/2006/customXml" ds:itemID="{D16D20FE-2440-4222-8E28-C5B10536EE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Study_wide_data</vt:lpstr>
      <vt:lpstr>Included_studies</vt:lpstr>
      <vt:lpstr>SufficientN_moderators</vt:lpstr>
      <vt:lpstr>Allsig_moderators</vt:lpstr>
      <vt:lpstr>Metadata</vt:lpstr>
      <vt:lpstr>Transformed Data</vt:lpstr>
      <vt:lpstr>Transformed Data (2)</vt:lpstr>
      <vt:lpstr>Transformed Data (3)</vt:lpstr>
      <vt:lpstr>Num_studies_decade_ftype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Kaitlin Connelly</dc:creator>
  <cp:keywords/>
  <dc:description/>
  <cp:lastModifiedBy>Kaitlin Connelly</cp:lastModifiedBy>
  <cp:revision/>
  <dcterms:created xsi:type="dcterms:W3CDTF">2024-04-08T20:35:46Z</dcterms:created>
  <dcterms:modified xsi:type="dcterms:W3CDTF">2024-05-20T21:21:32Z</dcterms:modified>
  <cp:category/>
  <cp:contentStatus/>
</cp:coreProperties>
</file>