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jData\svn\fn_design\fh\iem13\sem1\BWL\"/>
    </mc:Choice>
  </mc:AlternateContent>
  <bookViews>
    <workbookView xWindow="0" yWindow="0" windowWidth="28800" windowHeight="12585" activeTab="5"/>
  </bookViews>
  <sheets>
    <sheet name="Deckblatt" sheetId="11" r:id="rId1"/>
    <sheet name="Eingangsbilanz" sheetId="1" r:id="rId2"/>
    <sheet name="Jornal Jahr 1" sheetId="3" r:id="rId3"/>
    <sheet name="Jornal Jahr 2" sheetId="4" r:id="rId4"/>
    <sheet name="Jornal Jahr 3" sheetId="5" r:id="rId5"/>
    <sheet name="Jornal Jahr 4" sheetId="6" r:id="rId6"/>
    <sheet name="Guv" sheetId="7" r:id="rId7"/>
    <sheet name="Bilanz" sheetId="8" r:id="rId8"/>
    <sheet name="Cash Flow" sheetId="9" r:id="rId9"/>
    <sheet name="Kennzahlen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0" l="1"/>
  <c r="C24" i="10"/>
  <c r="D24" i="10"/>
  <c r="E24" i="10"/>
  <c r="F24" i="10"/>
  <c r="B24" i="10"/>
  <c r="E12" i="9"/>
  <c r="E15" i="9" s="1"/>
  <c r="D12" i="9"/>
  <c r="D15" i="9" s="1"/>
  <c r="C12" i="9"/>
  <c r="C15" i="9"/>
  <c r="E22" i="10"/>
  <c r="F22" i="10"/>
  <c r="B22" i="10"/>
  <c r="E21" i="10"/>
  <c r="F21" i="10"/>
  <c r="B21" i="10"/>
  <c r="E20" i="10"/>
  <c r="F20" i="10"/>
  <c r="B20" i="10"/>
  <c r="E10" i="10"/>
  <c r="F10" i="10"/>
  <c r="B10" i="10"/>
  <c r="E3" i="10"/>
  <c r="E5" i="10" s="1"/>
  <c r="E7" i="10" s="1"/>
  <c r="F3" i="10"/>
  <c r="E4" i="10"/>
  <c r="F4" i="10"/>
  <c r="F5" i="10" s="1"/>
  <c r="F7" i="10" s="1"/>
  <c r="C6" i="10"/>
  <c r="D6" i="10"/>
  <c r="E6" i="10"/>
  <c r="F6" i="10"/>
  <c r="E9" i="10"/>
  <c r="F9" i="10"/>
  <c r="C11" i="10"/>
  <c r="D11" i="10"/>
  <c r="E11" i="10"/>
  <c r="F11" i="10"/>
  <c r="C12" i="10"/>
  <c r="D12" i="10"/>
  <c r="E12" i="10"/>
  <c r="F12" i="10"/>
  <c r="F15" i="10" s="1"/>
  <c r="C13" i="10"/>
  <c r="D13" i="10"/>
  <c r="E13" i="10"/>
  <c r="F13" i="10"/>
  <c r="C14" i="10"/>
  <c r="D14" i="10"/>
  <c r="E14" i="10"/>
  <c r="F14" i="10"/>
  <c r="C15" i="10"/>
  <c r="D15" i="10"/>
  <c r="E15" i="10"/>
  <c r="E17" i="10"/>
  <c r="F17" i="10"/>
  <c r="C18" i="10"/>
  <c r="E18" i="10"/>
  <c r="F18" i="10"/>
  <c r="B18" i="10"/>
  <c r="B17" i="10"/>
  <c r="B14" i="10"/>
  <c r="B13" i="10"/>
  <c r="B12" i="10"/>
  <c r="B3" i="10"/>
  <c r="B11" i="10"/>
  <c r="B9" i="10"/>
  <c r="B6" i="10"/>
  <c r="B4" i="10"/>
  <c r="E10" i="9"/>
  <c r="E9" i="9"/>
  <c r="D9" i="9"/>
  <c r="D11" i="9" s="1"/>
  <c r="F12" i="9"/>
  <c r="F15" i="9" s="1"/>
  <c r="E7" i="9"/>
  <c r="D7" i="9"/>
  <c r="C7" i="9"/>
  <c r="F7" i="9"/>
  <c r="F11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11" i="9"/>
  <c r="B32" i="8"/>
  <c r="C32" i="8"/>
  <c r="D32" i="8"/>
  <c r="D18" i="10" s="1"/>
  <c r="E32" i="8"/>
  <c r="F32" i="8"/>
  <c r="C9" i="8"/>
  <c r="D9" i="8"/>
  <c r="E9" i="8"/>
  <c r="F9" i="8"/>
  <c r="C18" i="8"/>
  <c r="D18" i="8"/>
  <c r="E18" i="8"/>
  <c r="F18" i="8"/>
  <c r="E25" i="8"/>
  <c r="E26" i="8" s="1"/>
  <c r="F25" i="8"/>
  <c r="F26" i="8" s="1"/>
  <c r="B25" i="8"/>
  <c r="B26" i="8" s="1"/>
  <c r="B18" i="8"/>
  <c r="B9" i="8"/>
  <c r="B5" i="7"/>
  <c r="B8" i="7" s="1"/>
  <c r="B10" i="7" s="1"/>
  <c r="C4" i="7"/>
  <c r="C4" i="10" s="1"/>
  <c r="D4" i="7"/>
  <c r="D4" i="10" s="1"/>
  <c r="E4" i="7"/>
  <c r="F4" i="7"/>
  <c r="C3" i="7"/>
  <c r="C3" i="10" s="1"/>
  <c r="D3" i="7"/>
  <c r="D3" i="10" s="1"/>
  <c r="D5" i="10" s="1"/>
  <c r="D7" i="10" s="1"/>
  <c r="E3" i="7"/>
  <c r="E5" i="7" s="1"/>
  <c r="E8" i="7" s="1"/>
  <c r="E10" i="7" s="1"/>
  <c r="F3" i="7"/>
  <c r="C5" i="10" l="1"/>
  <c r="C7" i="10" s="1"/>
  <c r="C8" i="10" s="1"/>
  <c r="F8" i="10"/>
  <c r="F19" i="10"/>
  <c r="F16" i="10"/>
  <c r="E8" i="10"/>
  <c r="E19" i="10" s="1"/>
  <c r="E16" i="10"/>
  <c r="D8" i="10"/>
  <c r="D16" i="10"/>
  <c r="B15" i="10"/>
  <c r="B5" i="10"/>
  <c r="B7" i="10" s="1"/>
  <c r="E8" i="9"/>
  <c r="F8" i="9"/>
  <c r="F16" i="9" s="1"/>
  <c r="E11" i="9"/>
  <c r="F33" i="8"/>
  <c r="E19" i="8"/>
  <c r="F19" i="8"/>
  <c r="E33" i="8"/>
  <c r="D19" i="8"/>
  <c r="B33" i="8"/>
  <c r="C19" i="8"/>
  <c r="B19" i="8"/>
  <c r="B11" i="7"/>
  <c r="B12" i="7" s="1"/>
  <c r="E11" i="7"/>
  <c r="E12" i="7" s="1"/>
  <c r="D5" i="7"/>
  <c r="D8" i="7" s="1"/>
  <c r="D10" i="7" s="1"/>
  <c r="C5" i="7"/>
  <c r="C8" i="7" s="1"/>
  <c r="C10" i="7" s="1"/>
  <c r="F5" i="7"/>
  <c r="F8" i="7" s="1"/>
  <c r="F10" i="7" s="1"/>
  <c r="F11" i="7" s="1"/>
  <c r="F12" i="7" s="1"/>
  <c r="D34" i="6"/>
  <c r="D40" i="6" s="1"/>
  <c r="E34" i="6"/>
  <c r="E40" i="6" s="1"/>
  <c r="C40" i="6"/>
  <c r="F40" i="6"/>
  <c r="D39" i="5"/>
  <c r="E39" i="5"/>
  <c r="E44" i="5" s="1"/>
  <c r="C44" i="5"/>
  <c r="D44" i="5"/>
  <c r="F44" i="5"/>
  <c r="C16" i="10" l="1"/>
  <c r="B16" i="10"/>
  <c r="B8" i="10"/>
  <c r="B19" i="10" s="1"/>
  <c r="E16" i="9"/>
  <c r="D11" i="7"/>
  <c r="C11" i="7"/>
  <c r="C12" i="7" l="1"/>
  <c r="C9" i="10"/>
  <c r="D12" i="7"/>
  <c r="D9" i="10"/>
  <c r="C10" i="10" l="1"/>
  <c r="C25" i="8"/>
  <c r="C26" i="8" s="1"/>
  <c r="C3" i="9"/>
  <c r="C8" i="9" s="1"/>
  <c r="C16" i="9" s="1"/>
  <c r="D3" i="9"/>
  <c r="D8" i="9" s="1"/>
  <c r="D16" i="9" s="1"/>
  <c r="D10" i="10"/>
  <c r="D25" i="8"/>
  <c r="D26" i="8" s="1"/>
  <c r="C17" i="10" l="1"/>
  <c r="C20" i="10" s="1"/>
  <c r="C21" i="10" s="1"/>
  <c r="C22" i="10" s="1"/>
  <c r="C33" i="8"/>
  <c r="D17" i="10"/>
  <c r="D20" i="10" s="1"/>
  <c r="D21" i="10" s="1"/>
  <c r="D22" i="10" s="1"/>
  <c r="D33" i="8"/>
  <c r="D19" i="10"/>
  <c r="C19" i="10" l="1"/>
  <c r="C40" i="4" l="1"/>
  <c r="D40" i="4"/>
  <c r="E40" i="4"/>
  <c r="F40" i="4"/>
  <c r="D34" i="3" l="1"/>
  <c r="E34" i="3"/>
  <c r="F34" i="3"/>
  <c r="C34" i="3"/>
  <c r="B14" i="1"/>
  <c r="E14" i="1"/>
  <c r="B12" i="1"/>
</calcChain>
</file>

<file path=xl/sharedStrings.xml><?xml version="1.0" encoding="utf-8"?>
<sst xmlns="http://schemas.openxmlformats.org/spreadsheetml/2006/main" count="304" uniqueCount="128">
  <si>
    <t>Eingangsbilanz</t>
  </si>
  <si>
    <t>Aktiva</t>
  </si>
  <si>
    <t>Passiva</t>
  </si>
  <si>
    <t>Grundstücke</t>
  </si>
  <si>
    <t>Gebäude</t>
  </si>
  <si>
    <t>Maschinen</t>
  </si>
  <si>
    <t>Betriebs- und Geschäftsaustattung</t>
  </si>
  <si>
    <t>Materiallager</t>
  </si>
  <si>
    <t>Fertigungsstufe 1</t>
  </si>
  <si>
    <t>Fertigungsstufe 2</t>
  </si>
  <si>
    <t>Fertigwarenlager</t>
  </si>
  <si>
    <t>Forderungen</t>
  </si>
  <si>
    <t>Kassa + Bankguthaben</t>
  </si>
  <si>
    <t>Eigenkapital</t>
  </si>
  <si>
    <t>Fremdkapital</t>
  </si>
  <si>
    <t>Journal</t>
  </si>
  <si>
    <t>Geschäftsfall</t>
  </si>
  <si>
    <t>Einzahlung</t>
  </si>
  <si>
    <t>Auszahlung</t>
  </si>
  <si>
    <t>Aufwand</t>
  </si>
  <si>
    <t>Ertrag</t>
  </si>
  <si>
    <t>Kasse &amp; Bankguthaben</t>
  </si>
  <si>
    <t>Summe</t>
  </si>
  <si>
    <t>Kunden zahlen</t>
  </si>
  <si>
    <t>Auftrag ausliefern</t>
  </si>
  <si>
    <t>Montagekosten bezahlen</t>
  </si>
  <si>
    <t>Produktionskosten Fertigungsstufe 1</t>
  </si>
  <si>
    <t>Rohmaterial</t>
  </si>
  <si>
    <t>Gemeinkosten</t>
  </si>
  <si>
    <t>Zinsen</t>
  </si>
  <si>
    <t>AfA Gebäude</t>
  </si>
  <si>
    <t>AfA Maschinen</t>
  </si>
  <si>
    <t>AfA Betriebs- und Geschäftsausstattung</t>
  </si>
  <si>
    <t>Steuern</t>
  </si>
  <si>
    <t>JIT Anlieferung (Materiallager)</t>
  </si>
  <si>
    <t>JIT Anlieferung (Umbau)</t>
  </si>
  <si>
    <t>Sonderauftrag</t>
  </si>
  <si>
    <t>Unternehmensberatung</t>
  </si>
  <si>
    <t>Tilgung der Kredite</t>
  </si>
  <si>
    <t>Produktionskosten Fertigungsstufe 2</t>
  </si>
  <si>
    <t>JIT Anlieferung (Materialkosten)</t>
  </si>
  <si>
    <t>SUMME</t>
  </si>
  <si>
    <t>Forschung &amp; Entwicklung</t>
  </si>
  <si>
    <t>AFA Maschinen</t>
  </si>
  <si>
    <t>Afa Gebäude</t>
  </si>
  <si>
    <t>Marketingkosten</t>
  </si>
  <si>
    <t>Fertigung 1</t>
  </si>
  <si>
    <t>Fertigung 2</t>
  </si>
  <si>
    <t>Ausliefern</t>
  </si>
  <si>
    <t>Steuern Rückstellung zahlen</t>
  </si>
  <si>
    <t>Rüstkosten</t>
  </si>
  <si>
    <t>Kauf neue Maschine</t>
  </si>
  <si>
    <t>Verkauf alte Maschine</t>
  </si>
  <si>
    <t>Kreditaufnahme</t>
  </si>
  <si>
    <t>Quartal</t>
  </si>
  <si>
    <t>Kassa Bankguthaben</t>
  </si>
  <si>
    <t>Jahr 3</t>
  </si>
  <si>
    <t>Jahr 1</t>
  </si>
  <si>
    <t>Jahr 2</t>
  </si>
  <si>
    <t>Beschreibung</t>
  </si>
  <si>
    <t>Jahr 4</t>
  </si>
  <si>
    <t>Umsatzerlöse</t>
  </si>
  <si>
    <t>Herstellkosten</t>
  </si>
  <si>
    <t>Bruttoergebnis</t>
  </si>
  <si>
    <t>Abschreibung</t>
  </si>
  <si>
    <t>Betriebsergebnis</t>
  </si>
  <si>
    <t>Zinsen 10%</t>
  </si>
  <si>
    <t>Gewinn/Verlust vor Steuern</t>
  </si>
  <si>
    <t>Steuern (1/3) RUNDEN</t>
  </si>
  <si>
    <t>Gewinn/Verlust nach Steuern</t>
  </si>
  <si>
    <t>Jahr 0</t>
  </si>
  <si>
    <t>Bilanz</t>
  </si>
  <si>
    <t>Anlagevermögen</t>
  </si>
  <si>
    <t>Betriebs und Geschäftsausstattung</t>
  </si>
  <si>
    <t>Summe Anlagevermögen</t>
  </si>
  <si>
    <t>Umlaufvermögen</t>
  </si>
  <si>
    <t>Vorräte</t>
  </si>
  <si>
    <t>Roh-, Hilfs- und Betriebsstoffe</t>
  </si>
  <si>
    <t>unfertige Erzeugnisse</t>
  </si>
  <si>
    <t>fertige Erzeugnisse</t>
  </si>
  <si>
    <t>Kasse und Bankguthaben</t>
  </si>
  <si>
    <t>Summe Umlaufvermögen</t>
  </si>
  <si>
    <t>Summe Aktiva</t>
  </si>
  <si>
    <t>Gewinnrücklage</t>
  </si>
  <si>
    <t>Summe Eigenkapital</t>
  </si>
  <si>
    <t>Grundkapital</t>
  </si>
  <si>
    <t>Gewinn/Verlust lfd. Jahr nach Steuern</t>
  </si>
  <si>
    <t>Langfristige Verbindlichkeiten</t>
  </si>
  <si>
    <t>Summe Fremdkapital</t>
  </si>
  <si>
    <t>Summe Passiva</t>
  </si>
  <si>
    <t>Steuerverbindlichkeiten</t>
  </si>
  <si>
    <t>Kurzfristige Verbindlichkeiten aus L&amp;L</t>
  </si>
  <si>
    <t>Cashflow</t>
  </si>
  <si>
    <t>Zunahme der Vorräte</t>
  </si>
  <si>
    <t>Cash Flow aus der Geschäftstätigkeit</t>
  </si>
  <si>
    <t>Investitionen</t>
  </si>
  <si>
    <t>Erlöse aus Anlagenabgängen</t>
  </si>
  <si>
    <t>Erlöse aus der Ausgabe von Aktien</t>
  </si>
  <si>
    <t>Bezahlte Dividenden</t>
  </si>
  <si>
    <t>Cash Flow aus der Finanzierungstätigkeit</t>
  </si>
  <si>
    <t>Veränderung der Zahlungsmittel</t>
  </si>
  <si>
    <t>Zunahme der Forderungen</t>
  </si>
  <si>
    <t>Gewinn nach Steuern</t>
  </si>
  <si>
    <t>Cash Flow aus der Investitionstätigkeit</t>
  </si>
  <si>
    <t>Zunahme der kurzfristigen Verbindlichkeiten aus L&amp;L</t>
  </si>
  <si>
    <t>Zunahme der Verbindlichkeiten (ohne L&amp;L)</t>
  </si>
  <si>
    <t>Kennzahlen</t>
  </si>
  <si>
    <t>Herstellungskosten</t>
  </si>
  <si>
    <t>Gemeinkosten + Abschreibung</t>
  </si>
  <si>
    <t>Betriebsergebnis (EBIT)</t>
  </si>
  <si>
    <t>Umsatzrendite (ROS)</t>
  </si>
  <si>
    <t>Gesamtkapital</t>
  </si>
  <si>
    <t>Gesamtkapitalrendite</t>
  </si>
  <si>
    <t>Eigenkapitalrendite (ROE)</t>
  </si>
  <si>
    <t>Zinsen + Steuern</t>
  </si>
  <si>
    <t>Gewinn / Verlust nach Steuern</t>
  </si>
  <si>
    <t>Kapitalumschagshäufigkeit</t>
  </si>
  <si>
    <t>Return on Investment (ROI)</t>
  </si>
  <si>
    <t>Deckungsbeitrag</t>
  </si>
  <si>
    <t>#</t>
  </si>
  <si>
    <t>Entscheidung 2-1-1</t>
  </si>
  <si>
    <t>Factory™</t>
  </si>
  <si>
    <t>Entscheidung im dritten Jahr: 2-1-1</t>
  </si>
  <si>
    <t>Eine Auswertung von Kjartan Ferstl</t>
  </si>
  <si>
    <t>Forderungen beglichen</t>
  </si>
  <si>
    <t>AFA Betriebs &amp; Geschäftsausstattung</t>
  </si>
  <si>
    <t>Gewinn- &amp; Verlustrechnung</t>
  </si>
  <si>
    <t>Verkaufte 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</si>
</sst>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9"/>
      <color theme="1"/>
      <name val="Open Sans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sz val="11"/>
      <color theme="1"/>
      <name val="Open Sans Light"/>
      <family val="2"/>
    </font>
    <font>
      <sz val="13"/>
      <color theme="3"/>
      <name val="Open Sans Light"/>
      <family val="2"/>
    </font>
    <font>
      <sz val="11"/>
      <color theme="3"/>
      <name val="Open Sans Light"/>
      <family val="2"/>
    </font>
    <font>
      <sz val="18"/>
      <color theme="3"/>
      <name val="Open Sans Light"/>
      <family val="2"/>
    </font>
    <font>
      <sz val="9"/>
      <color rgb="FFFA7D00"/>
      <name val="Open Sans Light"/>
      <family val="2"/>
    </font>
    <font>
      <sz val="72"/>
      <color theme="1"/>
      <name val="Open Sans Light"/>
      <family val="2"/>
    </font>
    <font>
      <sz val="14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4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double">
        <color theme="5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5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5"/>
      </bottom>
      <diagonal/>
    </border>
  </borders>
  <cellStyleXfs count="9">
    <xf numFmtId="0" fontId="0" fillId="0" borderId="0"/>
    <xf numFmtId="0" fontId="8" fillId="0" borderId="4" applyNumberFormat="0" applyFill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Alignment="0" applyProtection="0"/>
    <xf numFmtId="0" fontId="6" fillId="0" borderId="6" applyNumberFormat="0" applyFill="0" applyAlignment="0" applyProtection="0"/>
    <xf numFmtId="0" fontId="7" fillId="0" borderId="5" applyNumberFormat="0" applyFill="0" applyAlignment="0" applyProtection="0"/>
    <xf numFmtId="0" fontId="9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7" applyNumberFormat="0" applyFill="0" applyAlignment="0" applyProtection="0"/>
  </cellStyleXfs>
  <cellXfs count="38">
    <xf numFmtId="0" fontId="0" fillId="0" borderId="0" xfId="0"/>
    <xf numFmtId="0" fontId="1" fillId="0" borderId="0" xfId="0" applyFont="1"/>
    <xf numFmtId="0" fontId="8" fillId="0" borderId="4" xfId="1"/>
    <xf numFmtId="0" fontId="8" fillId="0" borderId="4" xfId="1" applyAlignment="1">
      <alignment horizontal="right"/>
    </xf>
    <xf numFmtId="0" fontId="0" fillId="0" borderId="0" xfId="0" applyAlignment="1">
      <alignment horizontal="center"/>
    </xf>
    <xf numFmtId="0" fontId="4" fillId="0" borderId="0" xfId="7"/>
    <xf numFmtId="0" fontId="3" fillId="0" borderId="0" xfId="3"/>
    <xf numFmtId="0" fontId="6" fillId="0" borderId="6" xfId="4"/>
    <xf numFmtId="0" fontId="9" fillId="0" borderId="1" xfId="6"/>
    <xf numFmtId="0" fontId="7" fillId="0" borderId="5" xfId="5"/>
    <xf numFmtId="0" fontId="5" fillId="0" borderId="7" xfId="8"/>
    <xf numFmtId="0" fontId="7" fillId="0" borderId="5" xfId="5" applyAlignment="1">
      <alignment horizontal="center"/>
    </xf>
    <xf numFmtId="0" fontId="5" fillId="0" borderId="7" xfId="8" applyAlignment="1">
      <alignment horizontal="center"/>
    </xf>
    <xf numFmtId="0" fontId="6" fillId="0" borderId="6" xfId="4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9" fillId="0" borderId="1" xfId="6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left" indent="1"/>
    </xf>
    <xf numFmtId="10" fontId="9" fillId="0" borderId="1" xfId="6" applyNumberFormat="1" applyAlignment="1">
      <alignment horizontal="center"/>
    </xf>
    <xf numFmtId="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4" fillId="0" borderId="0" xfId="7" applyAlignment="1">
      <alignment horizontal="center"/>
    </xf>
    <xf numFmtId="0" fontId="8" fillId="0" borderId="4" xfId="1" applyAlignment="1"/>
    <xf numFmtId="0" fontId="10" fillId="0" borderId="0" xfId="0" applyFont="1" applyAlignment="1">
      <alignment horizontal="center"/>
    </xf>
    <xf numFmtId="0" fontId="3" fillId="0" borderId="0" xfId="3" applyAlignment="1">
      <alignment horizontal="center"/>
    </xf>
    <xf numFmtId="0" fontId="11" fillId="0" borderId="0" xfId="3" applyFont="1" applyAlignment="1">
      <alignment horizontal="center"/>
    </xf>
    <xf numFmtId="0" fontId="8" fillId="0" borderId="4" xfId="1" applyAlignment="1">
      <alignment horizontal="left"/>
    </xf>
    <xf numFmtId="0" fontId="6" fillId="0" borderId="6" xfId="4" applyAlignment="1">
      <alignment horizontal="center"/>
    </xf>
    <xf numFmtId="0" fontId="6" fillId="0" borderId="6" xfId="4" applyAlignment="1">
      <alignment horizontal="left"/>
    </xf>
    <xf numFmtId="0" fontId="8" fillId="0" borderId="4" xfId="1"/>
  </cellXfs>
  <cellStyles count="9">
    <cellStyle name="Ergebnis" xfId="8" builtinId="25" customBuiltin="1"/>
    <cellStyle name="Erklärender Text" xfId="7" builtinId="53"/>
    <cellStyle name="Prozent" xfId="2" builtinId="5"/>
    <cellStyle name="Standard" xfId="0" builtinId="0" customBuiltin="1"/>
    <cellStyle name="Überschrift" xfId="3" builtinId="15" customBuiltin="1"/>
    <cellStyle name="Überschrift 1" xfId="1" builtinId="16" customBuiltin="1"/>
    <cellStyle name="Überschrift 2" xfId="4" builtinId="17" customBuiltin="1"/>
    <cellStyle name="Überschrift 3" xfId="5" builtinId="18" customBuiltin="1"/>
    <cellStyle name="Verknüpfte Zelle" xfId="6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view="pageLayout" topLeftCell="A2" zoomScaleNormal="100" workbookViewId="0">
      <selection activeCell="A3" sqref="A3"/>
    </sheetView>
  </sheetViews>
  <sheetFormatPr baseColWidth="10" defaultRowHeight="14.25" x14ac:dyDescent="0.3"/>
  <cols>
    <col min="1" max="1" width="93.28515625" customWidth="1"/>
  </cols>
  <sheetData>
    <row r="1" spans="1:1" ht="297.75" customHeight="1" x14ac:dyDescent="1.8">
      <c r="A1" s="31" t="s">
        <v>121</v>
      </c>
    </row>
    <row r="2" spans="1:1" ht="23.25" x14ac:dyDescent="0.35">
      <c r="A2" s="32" t="s">
        <v>123</v>
      </c>
    </row>
    <row r="3" spans="1:1" ht="384" customHeight="1" x14ac:dyDescent="0.3">
      <c r="A3" s="33" t="s">
        <v>122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Layout" zoomScaleNormal="100" workbookViewId="0">
      <selection activeCell="A24" sqref="A24"/>
    </sheetView>
  </sheetViews>
  <sheetFormatPr baseColWidth="10" defaultRowHeight="14.25" x14ac:dyDescent="0.3"/>
  <cols>
    <col min="1" max="1" width="36.5703125" customWidth="1"/>
  </cols>
  <sheetData>
    <row r="1" spans="1:6" ht="27.75" thickBot="1" x14ac:dyDescent="0.55000000000000004">
      <c r="A1" s="2" t="s">
        <v>106</v>
      </c>
      <c r="B1" s="2"/>
      <c r="C1" s="2"/>
      <c r="D1" s="2"/>
      <c r="E1" s="2"/>
      <c r="F1" s="2"/>
    </row>
    <row r="2" spans="1:6" ht="20.25" thickTop="1" thickBot="1" x14ac:dyDescent="0.4">
      <c r="A2" s="7"/>
      <c r="B2" s="13" t="s">
        <v>70</v>
      </c>
      <c r="C2" s="13" t="s">
        <v>57</v>
      </c>
      <c r="D2" s="13" t="s">
        <v>58</v>
      </c>
      <c r="E2" s="13" t="s">
        <v>56</v>
      </c>
      <c r="F2" s="13" t="s">
        <v>60</v>
      </c>
    </row>
    <row r="3" spans="1:6" x14ac:dyDescent="0.3">
      <c r="A3" t="s">
        <v>61</v>
      </c>
      <c r="B3" s="4">
        <f>Guv!B3</f>
        <v>99</v>
      </c>
      <c r="C3" s="4">
        <f>Guv!C3</f>
        <v>102</v>
      </c>
      <c r="D3" s="4">
        <f>Guv!D3</f>
        <v>109</v>
      </c>
      <c r="E3" s="4">
        <f>Guv!E3</f>
        <v>191</v>
      </c>
      <c r="F3" s="4">
        <f>Guv!F3</f>
        <v>240</v>
      </c>
    </row>
    <row r="4" spans="1:6" x14ac:dyDescent="0.3">
      <c r="A4" t="s">
        <v>107</v>
      </c>
      <c r="B4" s="4">
        <f>Guv!B4</f>
        <v>56</v>
      </c>
      <c r="C4" s="4">
        <f>Guv!C4</f>
        <v>56</v>
      </c>
      <c r="D4" s="4">
        <f>Guv!D4</f>
        <v>63</v>
      </c>
      <c r="E4" s="4">
        <f>Guv!E4</f>
        <v>98</v>
      </c>
      <c r="F4" s="4">
        <f>Guv!F4</f>
        <v>128</v>
      </c>
    </row>
    <row r="5" spans="1:6" x14ac:dyDescent="0.3">
      <c r="A5" t="s">
        <v>63</v>
      </c>
      <c r="B5" s="4">
        <f>B3-B4</f>
        <v>43</v>
      </c>
      <c r="C5" s="4">
        <f t="shared" ref="C5:F5" si="0">C3-C4</f>
        <v>46</v>
      </c>
      <c r="D5" s="4">
        <f t="shared" si="0"/>
        <v>46</v>
      </c>
      <c r="E5" s="4">
        <f t="shared" si="0"/>
        <v>93</v>
      </c>
      <c r="F5" s="4">
        <f t="shared" si="0"/>
        <v>112</v>
      </c>
    </row>
    <row r="6" spans="1:6" x14ac:dyDescent="0.3">
      <c r="A6" t="s">
        <v>108</v>
      </c>
      <c r="B6" s="4">
        <f>Guv!B6+Guv!B7</f>
        <v>33</v>
      </c>
      <c r="C6" s="4">
        <f>Guv!C6+Guv!C7</f>
        <v>33</v>
      </c>
      <c r="D6" s="4">
        <f>Guv!D6+Guv!D7</f>
        <v>31</v>
      </c>
      <c r="E6" s="4">
        <f>Guv!E6+Guv!E7</f>
        <v>82</v>
      </c>
      <c r="F6" s="4">
        <f>Guv!F6+Guv!F7</f>
        <v>76</v>
      </c>
    </row>
    <row r="7" spans="1:6" x14ac:dyDescent="0.3">
      <c r="A7" t="s">
        <v>109</v>
      </c>
      <c r="B7" s="4">
        <f>B5-B6</f>
        <v>10</v>
      </c>
      <c r="C7" s="4">
        <f t="shared" ref="C7:F7" si="1">C5-C6</f>
        <v>13</v>
      </c>
      <c r="D7" s="4">
        <f t="shared" si="1"/>
        <v>15</v>
      </c>
      <c r="E7" s="4">
        <f t="shared" si="1"/>
        <v>11</v>
      </c>
      <c r="F7" s="4">
        <f t="shared" si="1"/>
        <v>36</v>
      </c>
    </row>
    <row r="8" spans="1:6" ht="15" thickBot="1" x14ac:dyDescent="0.35">
      <c r="A8" s="8" t="s">
        <v>110</v>
      </c>
      <c r="B8" s="22">
        <f>B7/B3</f>
        <v>0.10101010101010101</v>
      </c>
      <c r="C8" s="22">
        <f t="shared" ref="C8:F8" si="2">C7/C3</f>
        <v>0.12745098039215685</v>
      </c>
      <c r="D8" s="22">
        <f t="shared" si="2"/>
        <v>0.13761467889908258</v>
      </c>
      <c r="E8" s="22">
        <f t="shared" si="2"/>
        <v>5.7591623036649213E-2</v>
      </c>
      <c r="F8" s="22">
        <f t="shared" si="2"/>
        <v>0.15</v>
      </c>
    </row>
    <row r="9" spans="1:6" ht="15" thickTop="1" x14ac:dyDescent="0.3">
      <c r="A9" t="s">
        <v>114</v>
      </c>
      <c r="B9" s="23">
        <f>Guv!B9+Guv!B11</f>
        <v>10</v>
      </c>
      <c r="C9" s="23">
        <f>Guv!C9+Guv!C11</f>
        <v>11</v>
      </c>
      <c r="D9" s="23">
        <f>Guv!D9+Guv!D11</f>
        <v>9</v>
      </c>
      <c r="E9" s="23">
        <f>Guv!E9+Guv!E11</f>
        <v>15</v>
      </c>
      <c r="F9" s="23">
        <f>Guv!F9+Guv!F11</f>
        <v>22</v>
      </c>
    </row>
    <row r="10" spans="1:6" x14ac:dyDescent="0.3">
      <c r="A10" t="s">
        <v>115</v>
      </c>
      <c r="B10" s="23">
        <f>Guv!B12</f>
        <v>0</v>
      </c>
      <c r="C10" s="23">
        <f>Guv!C12</f>
        <v>2</v>
      </c>
      <c r="D10" s="23">
        <f>Guv!D12</f>
        <v>6</v>
      </c>
      <c r="E10" s="23">
        <f>Guv!E12</f>
        <v>-4</v>
      </c>
      <c r="F10" s="23">
        <f>Guv!F12</f>
        <v>14</v>
      </c>
    </row>
    <row r="11" spans="1:6" x14ac:dyDescent="0.3">
      <c r="A11" t="s">
        <v>72</v>
      </c>
      <c r="B11" s="4">
        <f>Bilanz!B9</f>
        <v>62</v>
      </c>
      <c r="C11" s="4">
        <f>Bilanz!C9</f>
        <v>53</v>
      </c>
      <c r="D11" s="4">
        <f>Bilanz!D9</f>
        <v>46</v>
      </c>
      <c r="E11" s="4">
        <f>Bilanz!E9</f>
        <v>80</v>
      </c>
      <c r="F11" s="4">
        <f>Bilanz!F9</f>
        <v>68</v>
      </c>
    </row>
    <row r="12" spans="1:6" x14ac:dyDescent="0.3">
      <c r="A12" t="s">
        <v>76</v>
      </c>
      <c r="B12" s="4">
        <f>SUM(Bilanz!B13:B15)</f>
        <v>56</v>
      </c>
      <c r="C12" s="4">
        <f>SUM(Bilanz!C13:C15)</f>
        <v>56</v>
      </c>
      <c r="D12" s="4">
        <f>SUM(Bilanz!D13:D15)</f>
        <v>40</v>
      </c>
      <c r="E12" s="4">
        <f>SUM(Bilanz!E13:E15)</f>
        <v>68</v>
      </c>
      <c r="F12" s="4">
        <f>SUM(Bilanz!F13:F15)</f>
        <v>68</v>
      </c>
    </row>
    <row r="13" spans="1:6" x14ac:dyDescent="0.3">
      <c r="A13" t="s">
        <v>11</v>
      </c>
      <c r="B13" s="4">
        <f>Bilanz!B16</f>
        <v>25</v>
      </c>
      <c r="C13" s="4">
        <f>Bilanz!C16</f>
        <v>26</v>
      </c>
      <c r="D13" s="4">
        <f>Bilanz!D16</f>
        <v>25</v>
      </c>
      <c r="E13" s="4">
        <f>Bilanz!E16</f>
        <v>60</v>
      </c>
      <c r="F13" s="4">
        <f>Bilanz!F16</f>
        <v>60</v>
      </c>
    </row>
    <row r="14" spans="1:6" x14ac:dyDescent="0.3">
      <c r="A14" t="s">
        <v>12</v>
      </c>
      <c r="B14" s="4">
        <f>Bilanz!B17</f>
        <v>24</v>
      </c>
      <c r="C14" s="4">
        <f>Bilanz!C17</f>
        <v>35</v>
      </c>
      <c r="D14" s="4">
        <f>Bilanz!D17</f>
        <v>27</v>
      </c>
      <c r="E14" s="4">
        <f>Bilanz!E17</f>
        <v>13</v>
      </c>
      <c r="F14" s="4">
        <f>Bilanz!F17</f>
        <v>46</v>
      </c>
    </row>
    <row r="15" spans="1:6" x14ac:dyDescent="0.3">
      <c r="A15" t="s">
        <v>111</v>
      </c>
      <c r="B15" s="4">
        <f>SUM(B11:B14)</f>
        <v>167</v>
      </c>
      <c r="C15" s="4">
        <f t="shared" ref="C15:F15" si="3">SUM(C11:C14)</f>
        <v>170</v>
      </c>
      <c r="D15" s="4">
        <f t="shared" si="3"/>
        <v>138</v>
      </c>
      <c r="E15" s="4">
        <f t="shared" si="3"/>
        <v>221</v>
      </c>
      <c r="F15" s="4">
        <f t="shared" si="3"/>
        <v>242</v>
      </c>
    </row>
    <row r="16" spans="1:6" ht="15" thickBot="1" x14ac:dyDescent="0.35">
      <c r="A16" s="8" t="s">
        <v>112</v>
      </c>
      <c r="B16" s="22">
        <f>B7/B15</f>
        <v>5.9880239520958084E-2</v>
      </c>
      <c r="C16" s="22">
        <f t="shared" ref="C16:F16" si="4">C7/C15</f>
        <v>7.6470588235294124E-2</v>
      </c>
      <c r="D16" s="22">
        <f t="shared" si="4"/>
        <v>0.10869565217391304</v>
      </c>
      <c r="E16" s="22">
        <f t="shared" si="4"/>
        <v>4.9773755656108594E-2</v>
      </c>
      <c r="F16" s="22">
        <f t="shared" si="4"/>
        <v>0.1487603305785124</v>
      </c>
    </row>
    <row r="17" spans="1:6" ht="15" thickTop="1" x14ac:dyDescent="0.3">
      <c r="A17" t="s">
        <v>13</v>
      </c>
      <c r="B17" s="4">
        <f>Bilanz!B26</f>
        <v>67</v>
      </c>
      <c r="C17" s="4">
        <f>Bilanz!C26</f>
        <v>69</v>
      </c>
      <c r="D17" s="4">
        <f>Bilanz!D26</f>
        <v>75</v>
      </c>
      <c r="E17" s="4">
        <f>Bilanz!E26</f>
        <v>71</v>
      </c>
      <c r="F17" s="4">
        <f>Bilanz!F26</f>
        <v>85</v>
      </c>
    </row>
    <row r="18" spans="1:6" x14ac:dyDescent="0.3">
      <c r="A18" t="s">
        <v>14</v>
      </c>
      <c r="B18" s="4">
        <f>Bilanz!B32</f>
        <v>100</v>
      </c>
      <c r="C18" s="4">
        <f>Bilanz!C32</f>
        <v>101</v>
      </c>
      <c r="D18" s="4">
        <f>Bilanz!D32</f>
        <v>63</v>
      </c>
      <c r="E18" s="4">
        <f>Bilanz!E32</f>
        <v>150</v>
      </c>
      <c r="F18" s="4">
        <f>Bilanz!F32</f>
        <v>157</v>
      </c>
    </row>
    <row r="19" spans="1:6" ht="15" thickBot="1" x14ac:dyDescent="0.35">
      <c r="A19" s="8" t="s">
        <v>113</v>
      </c>
      <c r="B19" s="22">
        <f>B10/B17</f>
        <v>0</v>
      </c>
      <c r="C19" s="22">
        <f t="shared" ref="C19:F19" si="5">C10/C17</f>
        <v>2.8985507246376812E-2</v>
      </c>
      <c r="D19" s="22">
        <f t="shared" si="5"/>
        <v>0.08</v>
      </c>
      <c r="E19" s="22">
        <f t="shared" si="5"/>
        <v>-5.6338028169014086E-2</v>
      </c>
      <c r="F19" s="22">
        <f t="shared" si="5"/>
        <v>0.16470588235294117</v>
      </c>
    </row>
    <row r="20" spans="1:6" ht="15" thickTop="1" x14ac:dyDescent="0.3">
      <c r="A20" t="s">
        <v>111</v>
      </c>
      <c r="B20" s="4">
        <f>B17+B18</f>
        <v>167</v>
      </c>
      <c r="C20" s="4">
        <f t="shared" ref="C20:F20" si="6">C17+C18</f>
        <v>170</v>
      </c>
      <c r="D20" s="4">
        <f t="shared" si="6"/>
        <v>138</v>
      </c>
      <c r="E20" s="4">
        <f t="shared" si="6"/>
        <v>221</v>
      </c>
      <c r="F20" s="4">
        <f t="shared" si="6"/>
        <v>242</v>
      </c>
    </row>
    <row r="21" spans="1:6" x14ac:dyDescent="0.3">
      <c r="A21" t="s">
        <v>116</v>
      </c>
      <c r="B21" s="24">
        <f>B3/B20</f>
        <v>0.59281437125748504</v>
      </c>
      <c r="C21" s="24">
        <f t="shared" ref="C21:F21" si="7">C3/C20</f>
        <v>0.6</v>
      </c>
      <c r="D21" s="24">
        <f t="shared" si="7"/>
        <v>0.78985507246376807</v>
      </c>
      <c r="E21" s="24">
        <f t="shared" si="7"/>
        <v>0.86425339366515841</v>
      </c>
      <c r="F21" s="24">
        <f t="shared" si="7"/>
        <v>0.99173553719008267</v>
      </c>
    </row>
    <row r="22" spans="1:6" ht="15" thickBot="1" x14ac:dyDescent="0.35">
      <c r="A22" s="8" t="s">
        <v>117</v>
      </c>
      <c r="B22" s="22">
        <f>B8*B21</f>
        <v>5.9880239520958084E-2</v>
      </c>
      <c r="C22" s="22">
        <f t="shared" ref="C22:F22" si="8">C8*C21</f>
        <v>7.647058823529411E-2</v>
      </c>
      <c r="D22" s="22">
        <f t="shared" si="8"/>
        <v>0.10869565217391304</v>
      </c>
      <c r="E22" s="22">
        <f t="shared" si="8"/>
        <v>4.9773755656108601E-2</v>
      </c>
      <c r="F22" s="22">
        <f t="shared" si="8"/>
        <v>0.1487603305785124</v>
      </c>
    </row>
    <row r="23" spans="1:6" ht="15" thickTop="1" x14ac:dyDescent="0.3">
      <c r="A23" t="s">
        <v>127</v>
      </c>
      <c r="B23" s="4">
        <f>4*2</f>
        <v>8</v>
      </c>
      <c r="C23" s="4">
        <v>8</v>
      </c>
      <c r="D23" s="4">
        <v>9</v>
      </c>
      <c r="E23" s="4">
        <v>13</v>
      </c>
      <c r="F23" s="4">
        <v>16</v>
      </c>
    </row>
    <row r="24" spans="1:6" x14ac:dyDescent="0.3">
      <c r="A24" t="s">
        <v>118</v>
      </c>
      <c r="B24" s="24">
        <f>(Guv!B6+Guv!B7+Guv!B9)/Kennzahlen!B23</f>
        <v>5.375</v>
      </c>
      <c r="C24" s="24">
        <f>(Guv!C6+Guv!C7+Guv!C9)/Kennzahlen!C23</f>
        <v>5.375</v>
      </c>
      <c r="D24" s="24">
        <f>(Guv!D6+Guv!D7+Guv!D9)/Kennzahlen!D23</f>
        <v>4.1111111111111107</v>
      </c>
      <c r="E24" s="24">
        <f>(Guv!E6+Guv!E7+Guv!E9)/Kennzahlen!E23</f>
        <v>7.4615384615384617</v>
      </c>
      <c r="F24" s="24">
        <f>(Guv!F6+Guv!F7+Guv!F9)/Kennzahlen!F23</f>
        <v>5.6875</v>
      </c>
    </row>
  </sheetData>
  <pageMargins left="0.7" right="0.7" top="0.78740157499999996" bottom="0.78740157499999996" header="0.3" footer="0.3"/>
  <pageSetup paperSize="9" orientation="portrait" r:id="rId1"/>
  <headerFooter>
    <oddHeader>&amp;LAuswertung für die Factory™, von Kjartan Ferstl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view="pageLayout" zoomScaleNormal="100" workbookViewId="0">
      <selection activeCell="A7" sqref="A7"/>
    </sheetView>
  </sheetViews>
  <sheetFormatPr baseColWidth="10" defaultColWidth="9.140625" defaultRowHeight="14.25" x14ac:dyDescent="0.3"/>
  <cols>
    <col min="1" max="1" width="39.28515625" customWidth="1"/>
    <col min="2" max="2" width="5.140625" bestFit="1" customWidth="1"/>
    <col min="3" max="3" width="10.28515625" customWidth="1"/>
    <col min="4" max="4" width="34.7109375" customWidth="1"/>
    <col min="5" max="5" width="5.140625" customWidth="1"/>
  </cols>
  <sheetData>
    <row r="1" spans="1:5" ht="27.75" thickBot="1" x14ac:dyDescent="0.55000000000000004">
      <c r="A1" s="34" t="s">
        <v>0</v>
      </c>
      <c r="B1" s="34"/>
      <c r="C1" s="34"/>
      <c r="D1" s="34"/>
      <c r="E1" s="34"/>
    </row>
    <row r="2" spans="1:5" ht="15" thickTop="1" x14ac:dyDescent="0.3"/>
    <row r="3" spans="1:5" s="1" customFormat="1" ht="19.5" thickBot="1" x14ac:dyDescent="0.4">
      <c r="A3" s="7" t="s">
        <v>1</v>
      </c>
      <c r="B3" s="13"/>
      <c r="C3" s="7"/>
      <c r="D3" s="7" t="s">
        <v>2</v>
      </c>
      <c r="E3" s="13"/>
    </row>
    <row r="4" spans="1:5" x14ac:dyDescent="0.3">
      <c r="A4" t="s">
        <v>3</v>
      </c>
      <c r="B4" s="4">
        <v>10</v>
      </c>
      <c r="D4" t="s">
        <v>13</v>
      </c>
      <c r="E4" s="4">
        <v>67</v>
      </c>
    </row>
    <row r="5" spans="1:5" x14ac:dyDescent="0.3">
      <c r="A5" t="s">
        <v>4</v>
      </c>
      <c r="B5" s="4">
        <v>20</v>
      </c>
      <c r="D5" t="s">
        <v>14</v>
      </c>
      <c r="E5" s="4">
        <v>100</v>
      </c>
    </row>
    <row r="6" spans="1:5" x14ac:dyDescent="0.3">
      <c r="A6" t="s">
        <v>5</v>
      </c>
      <c r="B6" s="4">
        <v>20</v>
      </c>
      <c r="E6" s="4"/>
    </row>
    <row r="7" spans="1:5" x14ac:dyDescent="0.3">
      <c r="A7" t="s">
        <v>6</v>
      </c>
      <c r="B7" s="4">
        <v>12</v>
      </c>
      <c r="E7" s="4"/>
    </row>
    <row r="8" spans="1:5" x14ac:dyDescent="0.3">
      <c r="A8" t="s">
        <v>7</v>
      </c>
      <c r="B8" s="4">
        <v>9</v>
      </c>
      <c r="E8" s="4"/>
    </row>
    <row r="9" spans="1:5" x14ac:dyDescent="0.3">
      <c r="A9" t="s">
        <v>8</v>
      </c>
      <c r="B9" s="4">
        <v>12</v>
      </c>
      <c r="E9" s="4"/>
    </row>
    <row r="10" spans="1:5" x14ac:dyDescent="0.3">
      <c r="A10" t="s">
        <v>9</v>
      </c>
      <c r="B10" s="4">
        <v>14</v>
      </c>
      <c r="E10" s="4"/>
    </row>
    <row r="11" spans="1:5" x14ac:dyDescent="0.3">
      <c r="A11" t="s">
        <v>10</v>
      </c>
      <c r="B11" s="4">
        <v>21</v>
      </c>
      <c r="E11" s="4"/>
    </row>
    <row r="12" spans="1:5" x14ac:dyDescent="0.3">
      <c r="A12" t="s">
        <v>11</v>
      </c>
      <c r="B12" s="4">
        <f>12+13</f>
        <v>25</v>
      </c>
      <c r="E12" s="4"/>
    </row>
    <row r="13" spans="1:5" ht="15" thickBot="1" x14ac:dyDescent="0.35">
      <c r="A13" t="s">
        <v>12</v>
      </c>
      <c r="B13" s="4">
        <v>24</v>
      </c>
      <c r="E13" s="4"/>
    </row>
    <row r="14" spans="1:5" ht="17.25" thickBot="1" x14ac:dyDescent="0.35">
      <c r="A14" s="10" t="s">
        <v>22</v>
      </c>
      <c r="B14" s="12">
        <f>SUM(B4:B13)</f>
        <v>167</v>
      </c>
      <c r="C14" s="10"/>
      <c r="D14" s="10"/>
      <c r="E14" s="12">
        <f>SUM(E4:E13)</f>
        <v>167</v>
      </c>
    </row>
    <row r="15" spans="1:5" ht="15" thickTop="1" x14ac:dyDescent="0.3"/>
  </sheetData>
  <mergeCells count="1">
    <mergeCell ref="A1:E1"/>
  </mergeCells>
  <pageMargins left="0.7" right="0.7" top="0.75" bottom="0.75" header="0.3" footer="0.3"/>
  <pageSetup paperSize="9" orientation="portrait" horizontalDpi="4294967293" r:id="rId1"/>
  <headerFooter>
    <oddHeader>&amp;LAuswertung für die Factory™, von Kjartan Ferstl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view="pageLayout" zoomScaleNormal="100" zoomScaleSheetLayoutView="115" workbookViewId="0">
      <selection activeCell="A4" sqref="A4"/>
    </sheetView>
  </sheetViews>
  <sheetFormatPr baseColWidth="10" defaultColWidth="9.140625" defaultRowHeight="14.25" x14ac:dyDescent="0.3"/>
  <cols>
    <col min="1" max="1" width="8.7109375" customWidth="1"/>
    <col min="2" max="2" width="34.28515625" customWidth="1"/>
    <col min="3" max="6" width="12.7109375" customWidth="1"/>
  </cols>
  <sheetData>
    <row r="1" spans="1:6" ht="27.75" thickBot="1" x14ac:dyDescent="0.55000000000000004">
      <c r="A1" s="37" t="s">
        <v>15</v>
      </c>
      <c r="B1" s="37"/>
      <c r="C1" s="37"/>
      <c r="D1" s="37"/>
      <c r="E1" s="37"/>
      <c r="F1" s="3" t="s">
        <v>57</v>
      </c>
    </row>
    <row r="2" spans="1:6" ht="15" thickTop="1" x14ac:dyDescent="0.3"/>
    <row r="3" spans="1:6" s="1" customFormat="1" ht="19.5" thickBot="1" x14ac:dyDescent="0.4">
      <c r="A3" s="36" t="s">
        <v>16</v>
      </c>
      <c r="B3" s="36"/>
      <c r="C3" s="35" t="s">
        <v>21</v>
      </c>
      <c r="D3" s="35"/>
      <c r="E3" s="35" t="s">
        <v>13</v>
      </c>
      <c r="F3" s="35"/>
    </row>
    <row r="4" spans="1:6" s="1" customFormat="1" ht="16.5" x14ac:dyDescent="0.3">
      <c r="A4" s="11" t="s">
        <v>54</v>
      </c>
      <c r="B4" s="9" t="s">
        <v>59</v>
      </c>
      <c r="C4" s="11" t="s">
        <v>17</v>
      </c>
      <c r="D4" s="11" t="s">
        <v>18</v>
      </c>
      <c r="E4" s="11" t="s">
        <v>19</v>
      </c>
      <c r="F4" s="11" t="s">
        <v>20</v>
      </c>
    </row>
    <row r="5" spans="1:6" x14ac:dyDescent="0.3">
      <c r="A5" s="25">
        <v>1</v>
      </c>
      <c r="B5" s="26" t="s">
        <v>23</v>
      </c>
      <c r="C5" s="25">
        <v>25</v>
      </c>
      <c r="D5" s="25"/>
      <c r="E5" s="25"/>
      <c r="F5" s="25"/>
    </row>
    <row r="6" spans="1:6" x14ac:dyDescent="0.3">
      <c r="A6" s="14">
        <v>1</v>
      </c>
      <c r="B6" s="15" t="s">
        <v>24</v>
      </c>
      <c r="C6" s="14"/>
      <c r="D6" s="14"/>
      <c r="E6" s="14">
        <v>14</v>
      </c>
      <c r="F6" s="14">
        <v>26</v>
      </c>
    </row>
    <row r="7" spans="1:6" x14ac:dyDescent="0.3">
      <c r="A7" s="14">
        <v>1</v>
      </c>
      <c r="B7" s="15" t="s">
        <v>25</v>
      </c>
      <c r="C7" s="14"/>
      <c r="D7" s="14">
        <v>2</v>
      </c>
      <c r="E7" s="14"/>
      <c r="F7" s="14"/>
    </row>
    <row r="8" spans="1:6" x14ac:dyDescent="0.3">
      <c r="A8" s="14">
        <v>1</v>
      </c>
      <c r="B8" s="15" t="s">
        <v>26</v>
      </c>
      <c r="C8" s="14"/>
      <c r="D8" s="14">
        <v>6</v>
      </c>
      <c r="E8" s="14"/>
      <c r="F8" s="14"/>
    </row>
    <row r="9" spans="1:6" x14ac:dyDescent="0.3">
      <c r="A9" s="14">
        <v>1</v>
      </c>
      <c r="B9" s="15" t="s">
        <v>27</v>
      </c>
      <c r="C9" s="14"/>
      <c r="D9" s="14">
        <v>6</v>
      </c>
      <c r="E9" s="14"/>
      <c r="F9" s="14"/>
    </row>
    <row r="10" spans="1:6" x14ac:dyDescent="0.3">
      <c r="A10" s="14">
        <v>1</v>
      </c>
      <c r="B10" s="15" t="s">
        <v>28</v>
      </c>
      <c r="C10" s="14"/>
      <c r="D10" s="14">
        <v>6</v>
      </c>
      <c r="E10" s="14">
        <v>6</v>
      </c>
      <c r="F10" s="14"/>
    </row>
    <row r="11" spans="1:6" x14ac:dyDescent="0.3">
      <c r="A11" s="14">
        <v>2</v>
      </c>
      <c r="B11" s="15" t="s">
        <v>23</v>
      </c>
      <c r="C11" s="14">
        <v>26</v>
      </c>
      <c r="D11" s="14"/>
      <c r="E11" s="14"/>
      <c r="F11" s="14"/>
    </row>
    <row r="12" spans="1:6" x14ac:dyDescent="0.3">
      <c r="A12" s="14">
        <v>2</v>
      </c>
      <c r="B12" s="15" t="s">
        <v>24</v>
      </c>
      <c r="C12" s="14"/>
      <c r="D12" s="14"/>
      <c r="E12" s="14">
        <v>14</v>
      </c>
      <c r="F12" s="14">
        <v>25</v>
      </c>
    </row>
    <row r="13" spans="1:6" x14ac:dyDescent="0.3">
      <c r="A13" s="14">
        <v>2</v>
      </c>
      <c r="B13" s="15" t="s">
        <v>25</v>
      </c>
      <c r="C13" s="14"/>
      <c r="D13" s="14">
        <v>2</v>
      </c>
      <c r="E13" s="14"/>
      <c r="F13" s="14"/>
    </row>
    <row r="14" spans="1:6" x14ac:dyDescent="0.3">
      <c r="A14" s="14">
        <v>2</v>
      </c>
      <c r="B14" s="15" t="s">
        <v>26</v>
      </c>
      <c r="C14" s="14"/>
      <c r="D14" s="14">
        <v>6</v>
      </c>
      <c r="E14" s="14"/>
      <c r="F14" s="14"/>
    </row>
    <row r="15" spans="1:6" x14ac:dyDescent="0.3">
      <c r="A15" s="14">
        <v>2</v>
      </c>
      <c r="B15" s="15" t="s">
        <v>27</v>
      </c>
      <c r="C15" s="14"/>
      <c r="D15" s="14">
        <v>6</v>
      </c>
      <c r="E15" s="14"/>
      <c r="F15" s="14"/>
    </row>
    <row r="16" spans="1:6" x14ac:dyDescent="0.3">
      <c r="A16" s="14">
        <v>2</v>
      </c>
      <c r="B16" s="15" t="s">
        <v>28</v>
      </c>
      <c r="C16" s="14"/>
      <c r="D16" s="14">
        <v>6</v>
      </c>
      <c r="E16" s="14">
        <v>6</v>
      </c>
      <c r="F16" s="14"/>
    </row>
    <row r="17" spans="1:6" x14ac:dyDescent="0.3">
      <c r="A17" s="14">
        <v>3</v>
      </c>
      <c r="B17" s="15" t="s">
        <v>23</v>
      </c>
      <c r="C17" s="14">
        <v>25</v>
      </c>
      <c r="D17" s="14"/>
      <c r="E17" s="14"/>
      <c r="F17" s="14"/>
    </row>
    <row r="18" spans="1:6" x14ac:dyDescent="0.3">
      <c r="A18" s="14">
        <v>3</v>
      </c>
      <c r="B18" s="15" t="s">
        <v>24</v>
      </c>
      <c r="C18" s="14"/>
      <c r="D18" s="14"/>
      <c r="E18" s="14">
        <v>14</v>
      </c>
      <c r="F18" s="14">
        <v>25</v>
      </c>
    </row>
    <row r="19" spans="1:6" x14ac:dyDescent="0.3">
      <c r="A19" s="14">
        <v>3</v>
      </c>
      <c r="B19" s="15" t="s">
        <v>25</v>
      </c>
      <c r="C19" s="14"/>
      <c r="D19" s="14">
        <v>2</v>
      </c>
      <c r="E19" s="14"/>
      <c r="F19" s="14"/>
    </row>
    <row r="20" spans="1:6" x14ac:dyDescent="0.3">
      <c r="A20" s="14">
        <v>3</v>
      </c>
      <c r="B20" s="15" t="s">
        <v>26</v>
      </c>
      <c r="C20" s="14"/>
      <c r="D20" s="14">
        <v>6</v>
      </c>
      <c r="E20" s="14"/>
      <c r="F20" s="14"/>
    </row>
    <row r="21" spans="1:6" x14ac:dyDescent="0.3">
      <c r="A21" s="14">
        <v>3</v>
      </c>
      <c r="B21" s="15" t="s">
        <v>27</v>
      </c>
      <c r="C21" s="14"/>
      <c r="D21" s="14">
        <v>6</v>
      </c>
      <c r="E21" s="14"/>
      <c r="F21" s="14"/>
    </row>
    <row r="22" spans="1:6" x14ac:dyDescent="0.3">
      <c r="A22" s="14">
        <v>3</v>
      </c>
      <c r="B22" s="15" t="s">
        <v>28</v>
      </c>
      <c r="C22" s="14"/>
      <c r="D22" s="14">
        <v>6</v>
      </c>
      <c r="E22" s="14">
        <v>6</v>
      </c>
      <c r="F22" s="14"/>
    </row>
    <row r="23" spans="1:6" x14ac:dyDescent="0.3">
      <c r="A23" s="14">
        <v>4</v>
      </c>
      <c r="B23" s="15" t="s">
        <v>23</v>
      </c>
      <c r="C23" s="14">
        <v>25</v>
      </c>
      <c r="D23" s="14"/>
      <c r="E23" s="14"/>
      <c r="F23" s="14"/>
    </row>
    <row r="24" spans="1:6" x14ac:dyDescent="0.3">
      <c r="A24" s="14">
        <v>4</v>
      </c>
      <c r="B24" s="15" t="s">
        <v>24</v>
      </c>
      <c r="C24" s="14"/>
      <c r="D24" s="14"/>
      <c r="E24" s="14">
        <v>14</v>
      </c>
      <c r="F24" s="14">
        <v>26</v>
      </c>
    </row>
    <row r="25" spans="1:6" x14ac:dyDescent="0.3">
      <c r="A25" s="14">
        <v>4</v>
      </c>
      <c r="B25" s="15" t="s">
        <v>25</v>
      </c>
      <c r="C25" s="14"/>
      <c r="D25" s="14">
        <v>2</v>
      </c>
      <c r="E25" s="14"/>
      <c r="F25" s="14"/>
    </row>
    <row r="26" spans="1:6" x14ac:dyDescent="0.3">
      <c r="A26" s="14">
        <v>4</v>
      </c>
      <c r="B26" s="15" t="s">
        <v>26</v>
      </c>
      <c r="C26" s="14"/>
      <c r="D26" s="14">
        <v>6</v>
      </c>
      <c r="E26" s="14"/>
      <c r="F26" s="14"/>
    </row>
    <row r="27" spans="1:6" x14ac:dyDescent="0.3">
      <c r="A27" s="14">
        <v>4</v>
      </c>
      <c r="B27" s="15" t="s">
        <v>27</v>
      </c>
      <c r="C27" s="14"/>
      <c r="D27" s="14">
        <v>6</v>
      </c>
      <c r="E27" s="14"/>
      <c r="F27" s="14"/>
    </row>
    <row r="28" spans="1:6" x14ac:dyDescent="0.3">
      <c r="A28" s="14">
        <v>4</v>
      </c>
      <c r="B28" s="15" t="s">
        <v>28</v>
      </c>
      <c r="C28" s="14"/>
      <c r="D28" s="14">
        <v>6</v>
      </c>
      <c r="E28" s="14">
        <v>6</v>
      </c>
      <c r="F28" s="14"/>
    </row>
    <row r="29" spans="1:6" x14ac:dyDescent="0.3">
      <c r="A29" s="14"/>
      <c r="B29" s="15" t="s">
        <v>29</v>
      </c>
      <c r="C29" s="14"/>
      <c r="D29" s="14">
        <v>10</v>
      </c>
      <c r="E29" s="14">
        <v>10</v>
      </c>
      <c r="F29" s="14"/>
    </row>
    <row r="30" spans="1:6" x14ac:dyDescent="0.3">
      <c r="A30" s="14"/>
      <c r="B30" s="15" t="s">
        <v>30</v>
      </c>
      <c r="C30" s="14"/>
      <c r="D30" s="14"/>
      <c r="E30" s="14">
        <v>1</v>
      </c>
      <c r="F30" s="14"/>
    </row>
    <row r="31" spans="1:6" x14ac:dyDescent="0.3">
      <c r="A31" s="14"/>
      <c r="B31" s="15" t="s">
        <v>31</v>
      </c>
      <c r="C31" s="14"/>
      <c r="D31" s="14"/>
      <c r="E31" s="14">
        <v>5</v>
      </c>
      <c r="F31" s="14"/>
    </row>
    <row r="32" spans="1:6" x14ac:dyDescent="0.3">
      <c r="A32" s="14"/>
      <c r="B32" s="15" t="s">
        <v>32</v>
      </c>
      <c r="C32" s="14"/>
      <c r="D32" s="14"/>
      <c r="E32" s="14">
        <v>3</v>
      </c>
      <c r="F32" s="14"/>
    </row>
    <row r="33" spans="1:6" ht="15" thickBot="1" x14ac:dyDescent="0.35">
      <c r="A33" s="27"/>
      <c r="B33" s="28" t="s">
        <v>33</v>
      </c>
      <c r="C33" s="27"/>
      <c r="D33" s="27"/>
      <c r="E33" s="27">
        <v>1</v>
      </c>
      <c r="F33" s="27"/>
    </row>
    <row r="34" spans="1:6" ht="17.25" thickBot="1" x14ac:dyDescent="0.35">
      <c r="A34" s="10"/>
      <c r="B34" s="10" t="s">
        <v>22</v>
      </c>
      <c r="C34" s="12">
        <f>SUM(C5:C33)</f>
        <v>101</v>
      </c>
      <c r="D34" s="12">
        <f>SUM(D5:D33)</f>
        <v>90</v>
      </c>
      <c r="E34" s="12">
        <f>SUM(E5:E33)</f>
        <v>100</v>
      </c>
      <c r="F34" s="12">
        <f>SUM(F5:F33)</f>
        <v>102</v>
      </c>
    </row>
    <row r="35" spans="1:6" ht="15" thickTop="1" x14ac:dyDescent="0.3"/>
  </sheetData>
  <mergeCells count="4">
    <mergeCell ref="C3:D3"/>
    <mergeCell ref="E3:F3"/>
    <mergeCell ref="A3:B3"/>
    <mergeCell ref="A1:E1"/>
  </mergeCells>
  <pageMargins left="0.7" right="0.7" top="0.75" bottom="0.75" header="0.3" footer="0.3"/>
  <pageSetup paperSize="9" orientation="portrait" horizontalDpi="4294967293" r:id="rId1"/>
  <headerFooter>
    <oddHeader>&amp;LAuswertung für die Factory™, von Kjartan Ferstl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view="pageLayout" zoomScaleNormal="100" workbookViewId="0">
      <selection activeCell="F1" sqref="F1"/>
    </sheetView>
  </sheetViews>
  <sheetFormatPr baseColWidth="10" defaultColWidth="9.140625" defaultRowHeight="14.25" x14ac:dyDescent="0.3"/>
  <cols>
    <col min="1" max="1" width="8.7109375" customWidth="1"/>
    <col min="2" max="2" width="34.28515625" customWidth="1"/>
    <col min="3" max="6" width="12.7109375" customWidth="1"/>
  </cols>
  <sheetData>
    <row r="1" spans="1:6" ht="27.75" thickBot="1" x14ac:dyDescent="0.55000000000000004">
      <c r="A1" s="34" t="s">
        <v>15</v>
      </c>
      <c r="B1" s="34"/>
      <c r="C1" s="34"/>
      <c r="D1" s="34"/>
      <c r="E1" s="34"/>
      <c r="F1" s="3" t="s">
        <v>58</v>
      </c>
    </row>
    <row r="2" spans="1:6" ht="15" thickTop="1" x14ac:dyDescent="0.3"/>
    <row r="3" spans="1:6" s="1" customFormat="1" ht="19.5" thickBot="1" x14ac:dyDescent="0.4">
      <c r="A3" s="7" t="s">
        <v>16</v>
      </c>
      <c r="B3" s="7"/>
      <c r="C3" s="35" t="s">
        <v>21</v>
      </c>
      <c r="D3" s="35"/>
      <c r="E3" s="35" t="s">
        <v>13</v>
      </c>
      <c r="F3" s="35"/>
    </row>
    <row r="4" spans="1:6" s="1" customFormat="1" ht="16.5" x14ac:dyDescent="0.3">
      <c r="A4" s="11" t="s">
        <v>54</v>
      </c>
      <c r="B4" s="9" t="s">
        <v>59</v>
      </c>
      <c r="C4" s="11" t="s">
        <v>17</v>
      </c>
      <c r="D4" s="11" t="s">
        <v>18</v>
      </c>
      <c r="E4" s="11" t="s">
        <v>19</v>
      </c>
      <c r="F4" s="11" t="s">
        <v>20</v>
      </c>
    </row>
    <row r="5" spans="1:6" x14ac:dyDescent="0.3">
      <c r="A5" s="25"/>
      <c r="B5" s="26" t="s">
        <v>34</v>
      </c>
      <c r="C5" s="25">
        <v>9</v>
      </c>
      <c r="D5" s="25"/>
      <c r="E5" s="25"/>
      <c r="F5" s="25"/>
    </row>
    <row r="6" spans="1:6" x14ac:dyDescent="0.3">
      <c r="A6" s="14"/>
      <c r="B6" s="15" t="s">
        <v>35</v>
      </c>
      <c r="C6" s="14"/>
      <c r="D6" s="14">
        <v>3</v>
      </c>
      <c r="E6" s="14"/>
      <c r="F6" s="14"/>
    </row>
    <row r="7" spans="1:6" x14ac:dyDescent="0.3">
      <c r="A7" s="14"/>
      <c r="B7" s="15" t="s">
        <v>36</v>
      </c>
      <c r="C7" s="14">
        <v>7</v>
      </c>
      <c r="D7" s="14"/>
      <c r="E7" s="14">
        <v>7</v>
      </c>
      <c r="F7" s="14">
        <v>7</v>
      </c>
    </row>
    <row r="8" spans="1:6" x14ac:dyDescent="0.3">
      <c r="A8" s="14"/>
      <c r="B8" s="15" t="s">
        <v>37</v>
      </c>
      <c r="C8" s="14"/>
      <c r="D8" s="14">
        <v>1</v>
      </c>
      <c r="E8" s="14">
        <v>1</v>
      </c>
      <c r="F8" s="14"/>
    </row>
    <row r="9" spans="1:6" x14ac:dyDescent="0.3">
      <c r="A9" s="14"/>
      <c r="B9" s="15" t="s">
        <v>38</v>
      </c>
      <c r="C9" s="14"/>
      <c r="D9" s="14">
        <v>40</v>
      </c>
      <c r="E9" s="14"/>
      <c r="F9" s="14"/>
    </row>
    <row r="10" spans="1:6" x14ac:dyDescent="0.3">
      <c r="A10" s="14"/>
      <c r="B10" s="15" t="s">
        <v>33</v>
      </c>
      <c r="C10" s="14"/>
      <c r="D10" s="14">
        <v>1</v>
      </c>
      <c r="E10" s="14"/>
      <c r="F10" s="14"/>
    </row>
    <row r="11" spans="1:6" x14ac:dyDescent="0.3">
      <c r="A11" s="14">
        <v>1</v>
      </c>
      <c r="B11" s="15" t="s">
        <v>23</v>
      </c>
      <c r="C11" s="14">
        <v>26</v>
      </c>
      <c r="D11" s="14"/>
      <c r="E11" s="14"/>
      <c r="F11" s="14"/>
    </row>
    <row r="12" spans="1:6" x14ac:dyDescent="0.3">
      <c r="A12" s="14">
        <v>1</v>
      </c>
      <c r="B12" s="15" t="s">
        <v>24</v>
      </c>
      <c r="C12" s="14"/>
      <c r="D12" s="14"/>
      <c r="E12" s="14">
        <v>14</v>
      </c>
      <c r="F12" s="14">
        <v>25</v>
      </c>
    </row>
    <row r="13" spans="1:6" x14ac:dyDescent="0.3">
      <c r="A13" s="14">
        <v>1</v>
      </c>
      <c r="B13" s="15" t="s">
        <v>39</v>
      </c>
      <c r="C13" s="14"/>
      <c r="D13" s="14">
        <v>2</v>
      </c>
      <c r="E13" s="14"/>
      <c r="F13" s="14"/>
    </row>
    <row r="14" spans="1:6" x14ac:dyDescent="0.3">
      <c r="A14" s="14">
        <v>1</v>
      </c>
      <c r="B14" s="15" t="s">
        <v>40</v>
      </c>
      <c r="C14" s="14"/>
      <c r="D14" s="14">
        <v>6</v>
      </c>
      <c r="E14" s="14"/>
      <c r="F14" s="14"/>
    </row>
    <row r="15" spans="1:6" x14ac:dyDescent="0.3">
      <c r="A15" s="14">
        <v>1</v>
      </c>
      <c r="B15" s="15" t="s">
        <v>26</v>
      </c>
      <c r="C15" s="14"/>
      <c r="D15" s="14">
        <v>6</v>
      </c>
      <c r="E15" s="14"/>
      <c r="F15" s="14"/>
    </row>
    <row r="16" spans="1:6" x14ac:dyDescent="0.3">
      <c r="A16" s="14">
        <v>1</v>
      </c>
      <c r="B16" s="15" t="s">
        <v>28</v>
      </c>
      <c r="C16" s="14"/>
      <c r="D16" s="14">
        <v>5</v>
      </c>
      <c r="E16" s="14">
        <v>5</v>
      </c>
      <c r="F16" s="14"/>
    </row>
    <row r="17" spans="1:6" x14ac:dyDescent="0.3">
      <c r="A17" s="14">
        <v>2</v>
      </c>
      <c r="B17" s="15" t="s">
        <v>23</v>
      </c>
      <c r="C17" s="14">
        <v>25</v>
      </c>
      <c r="D17" s="14"/>
      <c r="E17" s="14"/>
      <c r="F17" s="14"/>
    </row>
    <row r="18" spans="1:6" x14ac:dyDescent="0.3">
      <c r="A18" s="14">
        <v>2</v>
      </c>
      <c r="B18" s="15" t="s">
        <v>24</v>
      </c>
      <c r="C18" s="14"/>
      <c r="D18" s="14"/>
      <c r="E18" s="14">
        <v>14</v>
      </c>
      <c r="F18" s="14">
        <v>26</v>
      </c>
    </row>
    <row r="19" spans="1:6" x14ac:dyDescent="0.3">
      <c r="A19" s="14">
        <v>2</v>
      </c>
      <c r="B19" s="15" t="s">
        <v>39</v>
      </c>
      <c r="C19" s="14"/>
      <c r="D19" s="14">
        <v>2</v>
      </c>
      <c r="E19" s="14"/>
      <c r="F19" s="14"/>
    </row>
    <row r="20" spans="1:6" x14ac:dyDescent="0.3">
      <c r="A20" s="14">
        <v>2</v>
      </c>
      <c r="B20" s="15" t="s">
        <v>40</v>
      </c>
      <c r="C20" s="14"/>
      <c r="D20" s="14">
        <v>6</v>
      </c>
      <c r="E20" s="14"/>
      <c r="F20" s="14"/>
    </row>
    <row r="21" spans="1:6" x14ac:dyDescent="0.3">
      <c r="A21" s="14">
        <v>2</v>
      </c>
      <c r="B21" s="15" t="s">
        <v>26</v>
      </c>
      <c r="C21" s="14"/>
      <c r="D21" s="14">
        <v>6</v>
      </c>
      <c r="E21" s="14"/>
      <c r="F21" s="14"/>
    </row>
    <row r="22" spans="1:6" x14ac:dyDescent="0.3">
      <c r="A22" s="14">
        <v>2</v>
      </c>
      <c r="B22" s="15" t="s">
        <v>28</v>
      </c>
      <c r="C22" s="14"/>
      <c r="D22" s="14">
        <v>5</v>
      </c>
      <c r="E22" s="14">
        <v>5</v>
      </c>
      <c r="F22" s="14"/>
    </row>
    <row r="23" spans="1:6" x14ac:dyDescent="0.3">
      <c r="A23" s="14">
        <v>3</v>
      </c>
      <c r="B23" s="15" t="s">
        <v>23</v>
      </c>
      <c r="C23" s="14">
        <v>26</v>
      </c>
      <c r="D23" s="14"/>
      <c r="E23" s="14"/>
      <c r="F23" s="14"/>
    </row>
    <row r="24" spans="1:6" x14ac:dyDescent="0.3">
      <c r="A24" s="14">
        <v>3</v>
      </c>
      <c r="B24" s="15" t="s">
        <v>24</v>
      </c>
      <c r="C24" s="14"/>
      <c r="D24" s="14"/>
      <c r="E24" s="14">
        <v>14</v>
      </c>
      <c r="F24" s="14">
        <v>26</v>
      </c>
    </row>
    <row r="25" spans="1:6" x14ac:dyDescent="0.3">
      <c r="A25" s="14">
        <v>3</v>
      </c>
      <c r="B25" s="15" t="s">
        <v>39</v>
      </c>
      <c r="C25" s="14"/>
      <c r="D25" s="14">
        <v>2</v>
      </c>
      <c r="E25" s="14"/>
      <c r="F25" s="14"/>
    </row>
    <row r="26" spans="1:6" x14ac:dyDescent="0.3">
      <c r="A26" s="14">
        <v>3</v>
      </c>
      <c r="B26" s="15" t="s">
        <v>40</v>
      </c>
      <c r="C26" s="14"/>
      <c r="D26" s="14">
        <v>6</v>
      </c>
      <c r="E26" s="14"/>
      <c r="F26" s="14"/>
    </row>
    <row r="27" spans="1:6" x14ac:dyDescent="0.3">
      <c r="A27" s="14">
        <v>3</v>
      </c>
      <c r="B27" s="15" t="s">
        <v>26</v>
      </c>
      <c r="C27" s="14"/>
      <c r="D27" s="14">
        <v>6</v>
      </c>
      <c r="E27" s="14"/>
      <c r="F27" s="14"/>
    </row>
    <row r="28" spans="1:6" x14ac:dyDescent="0.3">
      <c r="A28" s="14">
        <v>3</v>
      </c>
      <c r="B28" s="15" t="s">
        <v>28</v>
      </c>
      <c r="C28" s="14"/>
      <c r="D28" s="14">
        <v>5</v>
      </c>
      <c r="E28" s="14">
        <v>5</v>
      </c>
      <c r="F28" s="14"/>
    </row>
    <row r="29" spans="1:6" x14ac:dyDescent="0.3">
      <c r="A29" s="14">
        <v>4</v>
      </c>
      <c r="B29" s="15" t="s">
        <v>23</v>
      </c>
      <c r="C29" s="14">
        <v>26</v>
      </c>
      <c r="D29" s="14"/>
      <c r="E29" s="14"/>
      <c r="F29" s="14"/>
    </row>
    <row r="30" spans="1:6" x14ac:dyDescent="0.3">
      <c r="A30" s="14">
        <v>4</v>
      </c>
      <c r="B30" s="15" t="s">
        <v>24</v>
      </c>
      <c r="C30" s="14"/>
      <c r="D30" s="14"/>
      <c r="E30" s="14">
        <v>14</v>
      </c>
      <c r="F30" s="14">
        <v>25</v>
      </c>
    </row>
    <row r="31" spans="1:6" x14ac:dyDescent="0.3">
      <c r="A31" s="14">
        <v>4</v>
      </c>
      <c r="B31" s="15" t="s">
        <v>39</v>
      </c>
      <c r="C31" s="14"/>
      <c r="D31" s="14">
        <v>2</v>
      </c>
      <c r="E31" s="14"/>
      <c r="F31" s="14"/>
    </row>
    <row r="32" spans="1:6" x14ac:dyDescent="0.3">
      <c r="A32" s="14">
        <v>4</v>
      </c>
      <c r="B32" s="15" t="s">
        <v>40</v>
      </c>
      <c r="C32" s="14"/>
      <c r="D32" s="14">
        <v>6</v>
      </c>
      <c r="E32" s="14"/>
      <c r="F32" s="14"/>
    </row>
    <row r="33" spans="1:6" x14ac:dyDescent="0.3">
      <c r="A33" s="14">
        <v>4</v>
      </c>
      <c r="B33" s="15" t="s">
        <v>26</v>
      </c>
      <c r="C33" s="14"/>
      <c r="D33" s="14">
        <v>6</v>
      </c>
      <c r="E33" s="14"/>
      <c r="F33" s="14"/>
    </row>
    <row r="34" spans="1:6" x14ac:dyDescent="0.3">
      <c r="A34" s="14">
        <v>4</v>
      </c>
      <c r="B34" s="15" t="s">
        <v>28</v>
      </c>
      <c r="C34" s="14"/>
      <c r="D34" s="14">
        <v>5</v>
      </c>
      <c r="E34" s="14">
        <v>5</v>
      </c>
      <c r="F34" s="14"/>
    </row>
    <row r="35" spans="1:6" x14ac:dyDescent="0.3">
      <c r="A35" s="14"/>
      <c r="B35" s="15" t="s">
        <v>29</v>
      </c>
      <c r="C35" s="14"/>
      <c r="D35" s="14">
        <v>6</v>
      </c>
      <c r="E35" s="14">
        <v>6</v>
      </c>
      <c r="F35" s="14"/>
    </row>
    <row r="36" spans="1:6" x14ac:dyDescent="0.3">
      <c r="A36" s="14"/>
      <c r="B36" s="15" t="s">
        <v>30</v>
      </c>
      <c r="C36" s="14"/>
      <c r="D36" s="14"/>
      <c r="E36" s="14">
        <v>1</v>
      </c>
      <c r="F36" s="14"/>
    </row>
    <row r="37" spans="1:6" x14ac:dyDescent="0.3">
      <c r="A37" s="14"/>
      <c r="B37" s="15" t="s">
        <v>31</v>
      </c>
      <c r="C37" s="14"/>
      <c r="D37" s="14"/>
      <c r="E37" s="14">
        <v>5</v>
      </c>
      <c r="F37" s="14"/>
    </row>
    <row r="38" spans="1:6" x14ac:dyDescent="0.3">
      <c r="A38" s="14"/>
      <c r="B38" s="15" t="s">
        <v>32</v>
      </c>
      <c r="C38" s="14"/>
      <c r="D38" s="14"/>
      <c r="E38" s="14">
        <v>4</v>
      </c>
      <c r="F38" s="14"/>
    </row>
    <row r="39" spans="1:6" ht="15" thickBot="1" x14ac:dyDescent="0.35">
      <c r="A39" s="27"/>
      <c r="B39" s="28" t="s">
        <v>33</v>
      </c>
      <c r="C39" s="27"/>
      <c r="D39" s="27"/>
      <c r="E39" s="27">
        <v>3</v>
      </c>
      <c r="F39" s="27"/>
    </row>
    <row r="40" spans="1:6" ht="17.25" thickBot="1" x14ac:dyDescent="0.35">
      <c r="A40" s="10"/>
      <c r="B40" s="10" t="s">
        <v>22</v>
      </c>
      <c r="C40" s="12">
        <f>SUM(C5:C39)</f>
        <v>119</v>
      </c>
      <c r="D40" s="12">
        <f>SUM(D5:D39)</f>
        <v>127</v>
      </c>
      <c r="E40" s="12">
        <f>SUM(E5:E39)</f>
        <v>103</v>
      </c>
      <c r="F40" s="12">
        <f>SUM(F5:F39)</f>
        <v>109</v>
      </c>
    </row>
    <row r="41" spans="1:6" ht="15" thickTop="1" x14ac:dyDescent="0.3"/>
  </sheetData>
  <mergeCells count="3">
    <mergeCell ref="C3:D3"/>
    <mergeCell ref="E3:F3"/>
    <mergeCell ref="A1:E1"/>
  </mergeCells>
  <pageMargins left="0.7" right="0.7" top="0.75" bottom="0.75" header="0.3" footer="0.3"/>
  <pageSetup paperSize="9" orientation="portrait" horizontalDpi="4294967293" r:id="rId1"/>
  <headerFooter>
    <oddHeader>&amp;LAuswertung für die Factory™, von Kjartan Ferstl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view="pageLayout" zoomScaleNormal="100" workbookViewId="0">
      <selection activeCell="C13" sqref="C13"/>
    </sheetView>
  </sheetViews>
  <sheetFormatPr baseColWidth="10" defaultRowHeight="14.25" x14ac:dyDescent="0.3"/>
  <cols>
    <col min="1" max="1" width="8.7109375" customWidth="1"/>
    <col min="2" max="2" width="34.28515625" customWidth="1"/>
    <col min="3" max="6" width="12.7109375" customWidth="1"/>
  </cols>
  <sheetData>
    <row r="1" spans="1:6" ht="27.75" thickBot="1" x14ac:dyDescent="0.55000000000000004">
      <c r="A1" s="34" t="s">
        <v>15</v>
      </c>
      <c r="B1" s="34"/>
      <c r="C1" s="30" t="s">
        <v>120</v>
      </c>
      <c r="D1" s="30"/>
      <c r="E1" s="30"/>
      <c r="F1" s="3" t="s">
        <v>56</v>
      </c>
    </row>
    <row r="2" spans="1:6" ht="15" thickTop="1" x14ac:dyDescent="0.3"/>
    <row r="3" spans="1:6" ht="19.5" thickBot="1" x14ac:dyDescent="0.4">
      <c r="A3" s="36" t="s">
        <v>16</v>
      </c>
      <c r="B3" s="36"/>
      <c r="C3" s="35" t="s">
        <v>55</v>
      </c>
      <c r="D3" s="35"/>
      <c r="E3" s="35" t="s">
        <v>13</v>
      </c>
      <c r="F3" s="35"/>
    </row>
    <row r="4" spans="1:6" ht="16.5" x14ac:dyDescent="0.3">
      <c r="A4" s="11" t="s">
        <v>54</v>
      </c>
      <c r="B4" s="9" t="s">
        <v>59</v>
      </c>
      <c r="C4" s="11" t="s">
        <v>17</v>
      </c>
      <c r="D4" s="11" t="s">
        <v>18</v>
      </c>
      <c r="E4" s="11" t="s">
        <v>19</v>
      </c>
      <c r="F4" s="11" t="s">
        <v>20</v>
      </c>
    </row>
    <row r="5" spans="1:6" x14ac:dyDescent="0.3">
      <c r="A5" s="19"/>
      <c r="B5" s="20" t="s">
        <v>53</v>
      </c>
      <c r="C5" s="19">
        <v>90</v>
      </c>
      <c r="D5" s="19"/>
      <c r="E5" s="19"/>
      <c r="F5" s="19"/>
    </row>
    <row r="6" spans="1:6" x14ac:dyDescent="0.3">
      <c r="A6" s="14"/>
      <c r="B6" s="15" t="s">
        <v>52</v>
      </c>
      <c r="C6" s="14">
        <v>10</v>
      </c>
      <c r="D6" s="14"/>
      <c r="E6" s="14"/>
      <c r="F6" s="14"/>
    </row>
    <row r="7" spans="1:6" x14ac:dyDescent="0.3">
      <c r="A7" s="14"/>
      <c r="B7" s="15" t="s">
        <v>51</v>
      </c>
      <c r="C7" s="14"/>
      <c r="D7" s="14">
        <v>56</v>
      </c>
      <c r="E7" s="14"/>
      <c r="F7" s="14"/>
    </row>
    <row r="8" spans="1:6" x14ac:dyDescent="0.3">
      <c r="A8" s="14"/>
      <c r="B8" s="15" t="s">
        <v>50</v>
      </c>
      <c r="C8" s="14"/>
      <c r="D8" s="14">
        <v>6</v>
      </c>
      <c r="E8" s="14">
        <v>6</v>
      </c>
      <c r="F8" s="14"/>
    </row>
    <row r="9" spans="1:6" x14ac:dyDescent="0.3">
      <c r="A9" s="14"/>
      <c r="B9" s="15" t="s">
        <v>27</v>
      </c>
      <c r="C9" s="14"/>
      <c r="D9" s="14">
        <v>16</v>
      </c>
      <c r="E9" s="14"/>
      <c r="F9" s="14"/>
    </row>
    <row r="10" spans="1:6" x14ac:dyDescent="0.3">
      <c r="A10" s="14"/>
      <c r="B10" s="15" t="s">
        <v>49</v>
      </c>
      <c r="C10" s="14"/>
      <c r="D10" s="14">
        <v>3</v>
      </c>
      <c r="E10" s="14"/>
      <c r="F10" s="14"/>
    </row>
    <row r="11" spans="1:6" x14ac:dyDescent="0.3">
      <c r="A11" s="14">
        <v>1</v>
      </c>
      <c r="B11" s="15" t="s">
        <v>124</v>
      </c>
      <c r="C11" s="14">
        <v>25</v>
      </c>
      <c r="D11" s="14"/>
      <c r="E11" s="14"/>
      <c r="F11" s="14"/>
    </row>
    <row r="12" spans="1:6" x14ac:dyDescent="0.3">
      <c r="A12" s="14">
        <v>1</v>
      </c>
      <c r="B12" s="15" t="s">
        <v>48</v>
      </c>
      <c r="C12" s="14"/>
      <c r="D12" s="14"/>
      <c r="E12" s="14">
        <v>14</v>
      </c>
      <c r="F12" s="14">
        <v>26</v>
      </c>
    </row>
    <row r="13" spans="1:6" x14ac:dyDescent="0.3">
      <c r="A13" s="14">
        <v>1</v>
      </c>
      <c r="B13" s="15" t="s">
        <v>47</v>
      </c>
      <c r="C13" s="14"/>
      <c r="D13" s="14">
        <v>2</v>
      </c>
      <c r="E13" s="14"/>
      <c r="F13" s="14"/>
    </row>
    <row r="14" spans="1:6" x14ac:dyDescent="0.3">
      <c r="A14" s="14">
        <v>1</v>
      </c>
      <c r="B14" s="15" t="s">
        <v>27</v>
      </c>
      <c r="C14" s="14"/>
      <c r="D14" s="14">
        <v>16</v>
      </c>
      <c r="E14" s="14"/>
      <c r="F14" s="14"/>
    </row>
    <row r="15" spans="1:6" x14ac:dyDescent="0.3">
      <c r="A15" s="14">
        <v>1</v>
      </c>
      <c r="B15" s="15" t="s">
        <v>46</v>
      </c>
      <c r="C15" s="14"/>
      <c r="D15" s="14">
        <v>12</v>
      </c>
      <c r="E15" s="14"/>
      <c r="F15" s="14"/>
    </row>
    <row r="16" spans="1:6" x14ac:dyDescent="0.3">
      <c r="A16" s="14">
        <v>1</v>
      </c>
      <c r="B16" s="15" t="s">
        <v>28</v>
      </c>
      <c r="C16" s="14"/>
      <c r="D16" s="14">
        <v>8</v>
      </c>
      <c r="E16" s="14">
        <v>8</v>
      </c>
      <c r="F16" s="14"/>
    </row>
    <row r="17" spans="1:6" x14ac:dyDescent="0.3">
      <c r="A17" s="14">
        <v>1</v>
      </c>
      <c r="B17" s="15" t="s">
        <v>45</v>
      </c>
      <c r="C17" s="14"/>
      <c r="D17" s="14">
        <v>4</v>
      </c>
      <c r="E17" s="14">
        <v>4</v>
      </c>
      <c r="F17" s="14"/>
    </row>
    <row r="18" spans="1:6" x14ac:dyDescent="0.3">
      <c r="A18" s="14">
        <v>2</v>
      </c>
      <c r="B18" s="15" t="s">
        <v>124</v>
      </c>
      <c r="C18" s="14">
        <v>26</v>
      </c>
      <c r="D18" s="14"/>
      <c r="E18" s="14"/>
      <c r="F18" s="14"/>
    </row>
    <row r="19" spans="1:6" x14ac:dyDescent="0.3">
      <c r="A19" s="14">
        <v>2</v>
      </c>
      <c r="B19" s="15" t="s">
        <v>48</v>
      </c>
      <c r="C19" s="14"/>
      <c r="D19" s="14"/>
      <c r="E19" s="14">
        <v>21</v>
      </c>
      <c r="F19" s="14">
        <v>45</v>
      </c>
    </row>
    <row r="20" spans="1:6" x14ac:dyDescent="0.3">
      <c r="A20" s="14">
        <v>2</v>
      </c>
      <c r="B20" s="15" t="s">
        <v>47</v>
      </c>
      <c r="C20" s="14"/>
      <c r="D20" s="14">
        <v>4</v>
      </c>
      <c r="E20" s="14"/>
      <c r="F20" s="14"/>
    </row>
    <row r="21" spans="1:6" x14ac:dyDescent="0.3">
      <c r="A21" s="14">
        <v>2</v>
      </c>
      <c r="B21" s="15" t="s">
        <v>27</v>
      </c>
      <c r="C21" s="14"/>
      <c r="D21" s="14">
        <v>16</v>
      </c>
      <c r="E21" s="14"/>
      <c r="F21" s="14"/>
    </row>
    <row r="22" spans="1:6" x14ac:dyDescent="0.3">
      <c r="A22" s="14">
        <v>2</v>
      </c>
      <c r="B22" s="15" t="s">
        <v>46</v>
      </c>
      <c r="C22" s="14"/>
      <c r="D22" s="14">
        <v>12</v>
      </c>
      <c r="E22" s="14"/>
      <c r="F22" s="14"/>
    </row>
    <row r="23" spans="1:6" x14ac:dyDescent="0.3">
      <c r="A23" s="14">
        <v>2</v>
      </c>
      <c r="B23" s="15" t="s">
        <v>28</v>
      </c>
      <c r="C23" s="14"/>
      <c r="D23" s="14">
        <v>8</v>
      </c>
      <c r="E23" s="14">
        <v>8</v>
      </c>
      <c r="F23" s="14"/>
    </row>
    <row r="24" spans="1:6" x14ac:dyDescent="0.3">
      <c r="A24" s="14">
        <v>2</v>
      </c>
      <c r="B24" s="15" t="s">
        <v>45</v>
      </c>
      <c r="C24" s="14"/>
      <c r="D24" s="14">
        <v>4</v>
      </c>
      <c r="E24" s="14">
        <v>4</v>
      </c>
      <c r="F24" s="14"/>
    </row>
    <row r="25" spans="1:6" x14ac:dyDescent="0.3">
      <c r="A25" s="14">
        <v>3</v>
      </c>
      <c r="B25" s="15" t="s">
        <v>124</v>
      </c>
      <c r="C25" s="14">
        <v>45</v>
      </c>
      <c r="D25" s="14"/>
      <c r="E25" s="14"/>
      <c r="F25" s="14"/>
    </row>
    <row r="26" spans="1:6" x14ac:dyDescent="0.3">
      <c r="A26" s="14">
        <v>3</v>
      </c>
      <c r="B26" s="15" t="s">
        <v>48</v>
      </c>
      <c r="C26" s="14"/>
      <c r="D26" s="14"/>
      <c r="E26" s="14">
        <v>31</v>
      </c>
      <c r="F26" s="14">
        <v>60</v>
      </c>
    </row>
    <row r="27" spans="1:6" x14ac:dyDescent="0.3">
      <c r="A27" s="14">
        <v>3</v>
      </c>
      <c r="B27" s="15" t="s">
        <v>47</v>
      </c>
      <c r="C27" s="14"/>
      <c r="D27" s="14">
        <v>4</v>
      </c>
      <c r="E27" s="14"/>
      <c r="F27" s="14"/>
    </row>
    <row r="28" spans="1:6" x14ac:dyDescent="0.3">
      <c r="A28" s="14">
        <v>3</v>
      </c>
      <c r="B28" s="15" t="s">
        <v>27</v>
      </c>
      <c r="C28" s="14"/>
      <c r="D28" s="14">
        <v>16</v>
      </c>
      <c r="E28" s="14"/>
      <c r="F28" s="14"/>
    </row>
    <row r="29" spans="1:6" x14ac:dyDescent="0.3">
      <c r="A29" s="14">
        <v>3</v>
      </c>
      <c r="B29" s="15" t="s">
        <v>46</v>
      </c>
      <c r="C29" s="14"/>
      <c r="D29" s="14">
        <v>12</v>
      </c>
      <c r="E29" s="14"/>
      <c r="F29" s="14"/>
    </row>
    <row r="30" spans="1:6" x14ac:dyDescent="0.3">
      <c r="A30" s="14">
        <v>3</v>
      </c>
      <c r="B30" s="15" t="s">
        <v>28</v>
      </c>
      <c r="C30" s="14"/>
      <c r="D30" s="14">
        <v>8</v>
      </c>
      <c r="E30" s="14">
        <v>8</v>
      </c>
      <c r="F30" s="14"/>
    </row>
    <row r="31" spans="1:6" x14ac:dyDescent="0.3">
      <c r="A31" s="14">
        <v>3</v>
      </c>
      <c r="B31" s="15" t="s">
        <v>45</v>
      </c>
      <c r="C31" s="14"/>
      <c r="D31" s="14">
        <v>4</v>
      </c>
      <c r="E31" s="14">
        <v>4</v>
      </c>
      <c r="F31" s="14"/>
    </row>
    <row r="32" spans="1:6" x14ac:dyDescent="0.3">
      <c r="A32" s="14">
        <v>4</v>
      </c>
      <c r="B32" s="15" t="s">
        <v>124</v>
      </c>
      <c r="C32" s="14">
        <v>60</v>
      </c>
      <c r="D32" s="14"/>
      <c r="E32" s="14"/>
      <c r="F32" s="14"/>
    </row>
    <row r="33" spans="1:6" x14ac:dyDescent="0.3">
      <c r="A33" s="14">
        <v>4</v>
      </c>
      <c r="B33" s="15" t="s">
        <v>48</v>
      </c>
      <c r="C33" s="14"/>
      <c r="D33" s="14"/>
      <c r="E33" s="14">
        <v>32</v>
      </c>
      <c r="F33" s="14">
        <v>60</v>
      </c>
    </row>
    <row r="34" spans="1:6" x14ac:dyDescent="0.3">
      <c r="A34" s="14">
        <v>4</v>
      </c>
      <c r="B34" s="15" t="s">
        <v>47</v>
      </c>
      <c r="C34" s="14"/>
      <c r="D34" s="14">
        <v>4</v>
      </c>
      <c r="E34" s="14"/>
      <c r="F34" s="14"/>
    </row>
    <row r="35" spans="1:6" x14ac:dyDescent="0.3">
      <c r="A35" s="14">
        <v>4</v>
      </c>
      <c r="B35" s="15" t="s">
        <v>27</v>
      </c>
      <c r="C35" s="14"/>
      <c r="D35" s="14">
        <v>16</v>
      </c>
      <c r="E35" s="14"/>
      <c r="F35" s="14"/>
    </row>
    <row r="36" spans="1:6" x14ac:dyDescent="0.3">
      <c r="A36" s="14">
        <v>4</v>
      </c>
      <c r="B36" s="15" t="s">
        <v>46</v>
      </c>
      <c r="C36" s="14"/>
      <c r="D36" s="14">
        <v>12</v>
      </c>
      <c r="E36" s="14"/>
      <c r="F36" s="14"/>
    </row>
    <row r="37" spans="1:6" x14ac:dyDescent="0.3">
      <c r="A37" s="14">
        <v>4</v>
      </c>
      <c r="B37" s="15" t="s">
        <v>28</v>
      </c>
      <c r="C37" s="14"/>
      <c r="D37" s="14">
        <v>8</v>
      </c>
      <c r="E37" s="14">
        <v>8</v>
      </c>
      <c r="F37" s="14"/>
    </row>
    <row r="38" spans="1:6" x14ac:dyDescent="0.3">
      <c r="A38" s="14">
        <v>4</v>
      </c>
      <c r="B38" s="15" t="s">
        <v>45</v>
      </c>
      <c r="C38" s="14"/>
      <c r="D38" s="14">
        <v>4</v>
      </c>
      <c r="E38" s="14">
        <v>4</v>
      </c>
      <c r="F38" s="14"/>
    </row>
    <row r="39" spans="1:6" x14ac:dyDescent="0.3">
      <c r="A39" s="14"/>
      <c r="B39" s="15" t="s">
        <v>29</v>
      </c>
      <c r="C39" s="14"/>
      <c r="D39" s="14">
        <f>(60+90)*0.1</f>
        <v>15</v>
      </c>
      <c r="E39" s="14">
        <f>(60+90)*0.1</f>
        <v>15</v>
      </c>
      <c r="F39" s="14"/>
    </row>
    <row r="40" spans="1:6" x14ac:dyDescent="0.3">
      <c r="A40" s="14"/>
      <c r="B40" s="15" t="s">
        <v>44</v>
      </c>
      <c r="C40" s="14"/>
      <c r="D40" s="14"/>
      <c r="E40" s="14">
        <v>1</v>
      </c>
      <c r="F40" s="14"/>
    </row>
    <row r="41" spans="1:6" x14ac:dyDescent="0.3">
      <c r="A41" s="14"/>
      <c r="B41" s="15" t="s">
        <v>43</v>
      </c>
      <c r="C41" s="14"/>
      <c r="D41" s="14"/>
      <c r="E41" s="14">
        <v>7</v>
      </c>
      <c r="F41" s="14"/>
    </row>
    <row r="42" spans="1:6" x14ac:dyDescent="0.3">
      <c r="A42" s="14"/>
      <c r="B42" s="15" t="s">
        <v>125</v>
      </c>
      <c r="C42" s="14"/>
      <c r="D42" s="14"/>
      <c r="E42" s="14">
        <v>4</v>
      </c>
      <c r="F42" s="14"/>
    </row>
    <row r="43" spans="1:6" ht="15" thickBot="1" x14ac:dyDescent="0.35">
      <c r="A43" s="16"/>
      <c r="B43" s="17" t="s">
        <v>42</v>
      </c>
      <c r="C43" s="16"/>
      <c r="D43" s="16">
        <v>16</v>
      </c>
      <c r="E43" s="16">
        <v>16</v>
      </c>
      <c r="F43" s="16"/>
    </row>
    <row r="44" spans="1:6" ht="17.25" thickBot="1" x14ac:dyDescent="0.35">
      <c r="A44" s="12"/>
      <c r="B44" s="10" t="s">
        <v>22</v>
      </c>
      <c r="C44" s="12">
        <f>SUM(C5:C43)</f>
        <v>256</v>
      </c>
      <c r="D44" s="12">
        <f>SUM(D5:D43)</f>
        <v>286</v>
      </c>
      <c r="E44" s="12">
        <f>SUM(E5:E43)</f>
        <v>195</v>
      </c>
      <c r="F44" s="12">
        <f>SUM(F5:F43)</f>
        <v>191</v>
      </c>
    </row>
    <row r="45" spans="1:6" ht="15" thickTop="1" x14ac:dyDescent="0.3"/>
  </sheetData>
  <mergeCells count="4">
    <mergeCell ref="C3:D3"/>
    <mergeCell ref="E3:F3"/>
    <mergeCell ref="A3:B3"/>
    <mergeCell ref="A1:B1"/>
  </mergeCells>
  <pageMargins left="0.7" right="0.7" top="0.78740157499999996" bottom="0.78740157499999996" header="0.3" footer="0.3"/>
  <pageSetup paperSize="9" orientation="portrait" horizontalDpi="200" verticalDpi="200" r:id="rId1"/>
  <headerFooter>
    <oddHeader>&amp;LAuswertung für die Factory™, von Kjartan Ferstl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view="pageLayout" zoomScaleNormal="100" workbookViewId="0">
      <selection activeCell="F2" sqref="F2"/>
    </sheetView>
  </sheetViews>
  <sheetFormatPr baseColWidth="10" defaultRowHeight="14.25" x14ac:dyDescent="0.3"/>
  <cols>
    <col min="1" max="1" width="8.7109375" customWidth="1"/>
    <col min="2" max="2" width="34.28515625" customWidth="1"/>
    <col min="3" max="6" width="12.7109375" customWidth="1"/>
  </cols>
  <sheetData>
    <row r="1" spans="1:6" ht="27.75" thickBot="1" x14ac:dyDescent="0.55000000000000004">
      <c r="A1" s="34" t="s">
        <v>15</v>
      </c>
      <c r="B1" s="34"/>
      <c r="C1" s="34"/>
      <c r="D1" s="34"/>
      <c r="E1" s="34"/>
      <c r="F1" s="3" t="s">
        <v>60</v>
      </c>
    </row>
    <row r="2" spans="1:6" ht="15" thickTop="1" x14ac:dyDescent="0.3"/>
    <row r="3" spans="1:6" ht="19.5" thickBot="1" x14ac:dyDescent="0.4">
      <c r="A3" s="36" t="s">
        <v>16</v>
      </c>
      <c r="B3" s="36"/>
      <c r="C3" s="35" t="s">
        <v>55</v>
      </c>
      <c r="D3" s="35"/>
      <c r="E3" s="35" t="s">
        <v>13</v>
      </c>
      <c r="F3" s="35"/>
    </row>
    <row r="4" spans="1:6" ht="16.5" x14ac:dyDescent="0.3">
      <c r="A4" s="11" t="s">
        <v>54</v>
      </c>
      <c r="B4" s="9" t="s">
        <v>59</v>
      </c>
      <c r="C4" s="11" t="s">
        <v>17</v>
      </c>
      <c r="D4" s="11" t="s">
        <v>18</v>
      </c>
      <c r="E4" s="11" t="s">
        <v>19</v>
      </c>
      <c r="F4" s="11" t="s">
        <v>20</v>
      </c>
    </row>
    <row r="5" spans="1:6" x14ac:dyDescent="0.3">
      <c r="A5" s="19"/>
      <c r="B5" s="20" t="s">
        <v>49</v>
      </c>
      <c r="C5" s="19"/>
      <c r="D5" s="19">
        <v>0</v>
      </c>
      <c r="E5" s="19"/>
      <c r="F5" s="19"/>
    </row>
    <row r="6" spans="1:6" x14ac:dyDescent="0.3">
      <c r="A6" s="14">
        <v>1</v>
      </c>
      <c r="B6" s="15" t="s">
        <v>124</v>
      </c>
      <c r="C6" s="14">
        <v>60</v>
      </c>
      <c r="D6" s="14"/>
      <c r="E6" s="14"/>
      <c r="F6" s="14"/>
    </row>
    <row r="7" spans="1:6" x14ac:dyDescent="0.3">
      <c r="A7" s="14">
        <v>1</v>
      </c>
      <c r="B7" s="15" t="s">
        <v>48</v>
      </c>
      <c r="C7" s="14"/>
      <c r="D7" s="14"/>
      <c r="E7" s="14">
        <v>32</v>
      </c>
      <c r="F7" s="14">
        <v>60</v>
      </c>
    </row>
    <row r="8" spans="1:6" x14ac:dyDescent="0.3">
      <c r="A8" s="14">
        <v>1</v>
      </c>
      <c r="B8" s="15" t="s">
        <v>47</v>
      </c>
      <c r="C8" s="14"/>
      <c r="D8" s="14">
        <v>4</v>
      </c>
      <c r="E8" s="14"/>
      <c r="F8" s="14"/>
    </row>
    <row r="9" spans="1:6" x14ac:dyDescent="0.3">
      <c r="A9" s="14">
        <v>1</v>
      </c>
      <c r="B9" s="15" t="s">
        <v>27</v>
      </c>
      <c r="C9" s="14"/>
      <c r="D9" s="14">
        <v>16</v>
      </c>
      <c r="E9" s="14"/>
      <c r="F9" s="14"/>
    </row>
    <row r="10" spans="1:6" x14ac:dyDescent="0.3">
      <c r="A10" s="14">
        <v>1</v>
      </c>
      <c r="B10" s="15" t="s">
        <v>46</v>
      </c>
      <c r="C10" s="14"/>
      <c r="D10" s="14">
        <v>12</v>
      </c>
      <c r="E10" s="14"/>
      <c r="F10" s="14"/>
    </row>
    <row r="11" spans="1:6" x14ac:dyDescent="0.3">
      <c r="A11" s="14">
        <v>1</v>
      </c>
      <c r="B11" s="15" t="s">
        <v>28</v>
      </c>
      <c r="C11" s="14"/>
      <c r="D11" s="14">
        <v>8</v>
      </c>
      <c r="E11" s="14">
        <v>8</v>
      </c>
      <c r="F11" s="14"/>
    </row>
    <row r="12" spans="1:6" x14ac:dyDescent="0.3">
      <c r="A12" s="14">
        <v>1</v>
      </c>
      <c r="B12" s="15" t="s">
        <v>45</v>
      </c>
      <c r="C12" s="14"/>
      <c r="D12" s="14">
        <v>4</v>
      </c>
      <c r="E12" s="14">
        <v>4</v>
      </c>
      <c r="F12" s="14"/>
    </row>
    <row r="13" spans="1:6" x14ac:dyDescent="0.3">
      <c r="A13" s="14">
        <v>2</v>
      </c>
      <c r="B13" s="15" t="s">
        <v>124</v>
      </c>
      <c r="C13" s="14">
        <v>60</v>
      </c>
      <c r="D13" s="14"/>
      <c r="E13" s="14"/>
      <c r="F13" s="14"/>
    </row>
    <row r="14" spans="1:6" x14ac:dyDescent="0.3">
      <c r="A14" s="14">
        <v>2</v>
      </c>
      <c r="B14" s="15" t="s">
        <v>48</v>
      </c>
      <c r="C14" s="14"/>
      <c r="D14" s="14"/>
      <c r="E14" s="14">
        <v>32</v>
      </c>
      <c r="F14" s="14">
        <v>60</v>
      </c>
    </row>
    <row r="15" spans="1:6" x14ac:dyDescent="0.3">
      <c r="A15" s="14">
        <v>2</v>
      </c>
      <c r="B15" s="15" t="s">
        <v>47</v>
      </c>
      <c r="C15" s="14"/>
      <c r="D15" s="14">
        <v>4</v>
      </c>
      <c r="E15" s="14"/>
      <c r="F15" s="14"/>
    </row>
    <row r="16" spans="1:6" x14ac:dyDescent="0.3">
      <c r="A16" s="14">
        <v>2</v>
      </c>
      <c r="B16" s="15" t="s">
        <v>27</v>
      </c>
      <c r="C16" s="14"/>
      <c r="D16" s="14">
        <v>16</v>
      </c>
      <c r="E16" s="14"/>
      <c r="F16" s="14"/>
    </row>
    <row r="17" spans="1:6" x14ac:dyDescent="0.3">
      <c r="A17" s="14">
        <v>2</v>
      </c>
      <c r="B17" s="15" t="s">
        <v>46</v>
      </c>
      <c r="C17" s="14"/>
      <c r="D17" s="14">
        <v>12</v>
      </c>
      <c r="E17" s="14"/>
      <c r="F17" s="14"/>
    </row>
    <row r="18" spans="1:6" x14ac:dyDescent="0.3">
      <c r="A18" s="14">
        <v>2</v>
      </c>
      <c r="B18" s="15" t="s">
        <v>28</v>
      </c>
      <c r="C18" s="14"/>
      <c r="D18" s="14">
        <v>8</v>
      </c>
      <c r="E18" s="14">
        <v>8</v>
      </c>
      <c r="F18" s="14"/>
    </row>
    <row r="19" spans="1:6" x14ac:dyDescent="0.3">
      <c r="A19" s="14">
        <v>2</v>
      </c>
      <c r="B19" s="15" t="s">
        <v>45</v>
      </c>
      <c r="C19" s="14"/>
      <c r="D19" s="14">
        <v>4</v>
      </c>
      <c r="E19" s="14">
        <v>4</v>
      </c>
      <c r="F19" s="14"/>
    </row>
    <row r="20" spans="1:6" x14ac:dyDescent="0.3">
      <c r="A20" s="14">
        <v>3</v>
      </c>
      <c r="B20" s="15" t="s">
        <v>124</v>
      </c>
      <c r="C20" s="14">
        <v>60</v>
      </c>
      <c r="D20" s="14"/>
      <c r="E20" s="14"/>
      <c r="F20" s="14"/>
    </row>
    <row r="21" spans="1:6" x14ac:dyDescent="0.3">
      <c r="A21" s="14">
        <v>3</v>
      </c>
      <c r="B21" s="15" t="s">
        <v>48</v>
      </c>
      <c r="C21" s="14"/>
      <c r="D21" s="14"/>
      <c r="E21" s="14">
        <v>32</v>
      </c>
      <c r="F21" s="14">
        <v>60</v>
      </c>
    </row>
    <row r="22" spans="1:6" x14ac:dyDescent="0.3">
      <c r="A22" s="14">
        <v>3</v>
      </c>
      <c r="B22" s="15" t="s">
        <v>47</v>
      </c>
      <c r="C22" s="14"/>
      <c r="D22" s="14">
        <v>4</v>
      </c>
      <c r="E22" s="14"/>
      <c r="F22" s="14"/>
    </row>
    <row r="23" spans="1:6" x14ac:dyDescent="0.3">
      <c r="A23" s="14">
        <v>3</v>
      </c>
      <c r="B23" s="15" t="s">
        <v>27</v>
      </c>
      <c r="C23" s="14"/>
      <c r="D23" s="14">
        <v>16</v>
      </c>
      <c r="E23" s="14"/>
      <c r="F23" s="14"/>
    </row>
    <row r="24" spans="1:6" x14ac:dyDescent="0.3">
      <c r="A24" s="14">
        <v>3</v>
      </c>
      <c r="B24" s="15" t="s">
        <v>46</v>
      </c>
      <c r="C24" s="14"/>
      <c r="D24" s="14">
        <v>12</v>
      </c>
      <c r="E24" s="14"/>
      <c r="F24" s="14"/>
    </row>
    <row r="25" spans="1:6" x14ac:dyDescent="0.3">
      <c r="A25" s="14">
        <v>3</v>
      </c>
      <c r="B25" s="15" t="s">
        <v>28</v>
      </c>
      <c r="C25" s="14"/>
      <c r="D25" s="14">
        <v>8</v>
      </c>
      <c r="E25" s="14">
        <v>8</v>
      </c>
      <c r="F25" s="14"/>
    </row>
    <row r="26" spans="1:6" x14ac:dyDescent="0.3">
      <c r="A26" s="14">
        <v>3</v>
      </c>
      <c r="B26" s="15" t="s">
        <v>45</v>
      </c>
      <c r="C26" s="14"/>
      <c r="D26" s="14">
        <v>4</v>
      </c>
      <c r="E26" s="14">
        <v>4</v>
      </c>
      <c r="F26" s="14"/>
    </row>
    <row r="27" spans="1:6" x14ac:dyDescent="0.3">
      <c r="A27" s="14">
        <v>4</v>
      </c>
      <c r="B27" s="15" t="s">
        <v>124</v>
      </c>
      <c r="C27" s="14">
        <v>60</v>
      </c>
      <c r="D27" s="14"/>
      <c r="E27" s="14"/>
      <c r="F27" s="14"/>
    </row>
    <row r="28" spans="1:6" x14ac:dyDescent="0.3">
      <c r="A28" s="14">
        <v>4</v>
      </c>
      <c r="B28" s="15" t="s">
        <v>48</v>
      </c>
      <c r="C28" s="14"/>
      <c r="D28" s="14"/>
      <c r="E28" s="14">
        <v>32</v>
      </c>
      <c r="F28" s="14">
        <v>60</v>
      </c>
    </row>
    <row r="29" spans="1:6" x14ac:dyDescent="0.3">
      <c r="A29" s="14">
        <v>4</v>
      </c>
      <c r="B29" s="15" t="s">
        <v>47</v>
      </c>
      <c r="C29" s="14"/>
      <c r="D29" s="14">
        <v>4</v>
      </c>
      <c r="E29" s="14"/>
      <c r="F29" s="14"/>
    </row>
    <row r="30" spans="1:6" x14ac:dyDescent="0.3">
      <c r="A30" s="14">
        <v>4</v>
      </c>
      <c r="B30" s="15" t="s">
        <v>27</v>
      </c>
      <c r="C30" s="14"/>
      <c r="D30" s="14">
        <v>16</v>
      </c>
      <c r="E30" s="14"/>
      <c r="F30" s="14"/>
    </row>
    <row r="31" spans="1:6" x14ac:dyDescent="0.3">
      <c r="A31" s="14">
        <v>4</v>
      </c>
      <c r="B31" s="15" t="s">
        <v>46</v>
      </c>
      <c r="C31" s="14"/>
      <c r="D31" s="14">
        <v>12</v>
      </c>
      <c r="E31" s="14"/>
      <c r="F31" s="14"/>
    </row>
    <row r="32" spans="1:6" x14ac:dyDescent="0.3">
      <c r="A32" s="14">
        <v>4</v>
      </c>
      <c r="B32" s="15" t="s">
        <v>28</v>
      </c>
      <c r="C32" s="14"/>
      <c r="D32" s="14">
        <v>8</v>
      </c>
      <c r="E32" s="14">
        <v>8</v>
      </c>
      <c r="F32" s="14"/>
    </row>
    <row r="33" spans="1:6" x14ac:dyDescent="0.3">
      <c r="A33" s="14">
        <v>4</v>
      </c>
      <c r="B33" s="15" t="s">
        <v>45</v>
      </c>
      <c r="C33" s="14"/>
      <c r="D33" s="14">
        <v>4</v>
      </c>
      <c r="E33" s="14">
        <v>4</v>
      </c>
      <c r="F33" s="14"/>
    </row>
    <row r="34" spans="1:6" x14ac:dyDescent="0.3">
      <c r="A34" s="14"/>
      <c r="B34" s="15" t="s">
        <v>29</v>
      </c>
      <c r="C34" s="14"/>
      <c r="D34" s="14">
        <f>(60+90)*0.1</f>
        <v>15</v>
      </c>
      <c r="E34" s="14">
        <f>(60+90)*0.1</f>
        <v>15</v>
      </c>
      <c r="F34" s="14"/>
    </row>
    <row r="35" spans="1:6" x14ac:dyDescent="0.3">
      <c r="A35" s="14"/>
      <c r="B35" s="15" t="s">
        <v>44</v>
      </c>
      <c r="C35" s="14"/>
      <c r="D35" s="14"/>
      <c r="E35" s="14">
        <v>1</v>
      </c>
      <c r="F35" s="14"/>
    </row>
    <row r="36" spans="1:6" x14ac:dyDescent="0.3">
      <c r="A36" s="14"/>
      <c r="B36" s="15" t="s">
        <v>43</v>
      </c>
      <c r="C36" s="14"/>
      <c r="D36" s="14"/>
      <c r="E36" s="14">
        <v>7</v>
      </c>
      <c r="F36" s="14"/>
    </row>
    <row r="37" spans="1:6" x14ac:dyDescent="0.3">
      <c r="A37" s="14"/>
      <c r="B37" s="15" t="s">
        <v>125</v>
      </c>
      <c r="C37" s="14"/>
      <c r="D37" s="14"/>
      <c r="E37" s="14">
        <v>4</v>
      </c>
      <c r="F37" s="14"/>
    </row>
    <row r="38" spans="1:6" x14ac:dyDescent="0.3">
      <c r="A38" s="14"/>
      <c r="B38" s="15" t="s">
        <v>42</v>
      </c>
      <c r="C38" s="14"/>
      <c r="D38" s="14">
        <v>16</v>
      </c>
      <c r="E38" s="14">
        <v>16</v>
      </c>
      <c r="F38" s="14"/>
    </row>
    <row r="39" spans="1:6" ht="15" thickBot="1" x14ac:dyDescent="0.35">
      <c r="A39" s="16"/>
      <c r="B39" s="17" t="s">
        <v>33</v>
      </c>
      <c r="C39" s="16"/>
      <c r="D39" s="16"/>
      <c r="E39" s="16"/>
      <c r="F39" s="16"/>
    </row>
    <row r="40" spans="1:6" ht="17.25" thickBot="1" x14ac:dyDescent="0.35">
      <c r="A40" s="12"/>
      <c r="B40" s="10" t="s">
        <v>41</v>
      </c>
      <c r="C40" s="12">
        <f>SUM(C5:C39)</f>
        <v>240</v>
      </c>
      <c r="D40" s="12">
        <f>SUM(D5:D39)</f>
        <v>207</v>
      </c>
      <c r="E40" s="12">
        <f>SUM(E5:E39)</f>
        <v>219</v>
      </c>
      <c r="F40" s="12">
        <f>SUM(F5:F39)</f>
        <v>240</v>
      </c>
    </row>
    <row r="41" spans="1:6" ht="15" thickTop="1" x14ac:dyDescent="0.3"/>
  </sheetData>
  <mergeCells count="4">
    <mergeCell ref="C3:D3"/>
    <mergeCell ref="E3:F3"/>
    <mergeCell ref="A1:E1"/>
    <mergeCell ref="A3:B3"/>
  </mergeCells>
  <pageMargins left="0.7" right="0.7" top="0.78740157499999996" bottom="0.78740157499999996" header="0.3" footer="0.3"/>
  <pageSetup paperSize="9" orientation="portrait" horizontalDpi="200" verticalDpi="200" r:id="rId1"/>
  <headerFooter>
    <oddHeader>&amp;LAuswertung für die Factory™, von Kjartan Ferstl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A2" sqref="A2"/>
    </sheetView>
  </sheetViews>
  <sheetFormatPr baseColWidth="10" defaultRowHeight="14.25" x14ac:dyDescent="0.3"/>
  <cols>
    <col min="1" max="1" width="38.140625" customWidth="1"/>
    <col min="2" max="2" width="11.7109375" customWidth="1"/>
  </cols>
  <sheetData>
    <row r="1" spans="1:6" ht="27.75" thickBot="1" x14ac:dyDescent="0.55000000000000004">
      <c r="A1" s="34" t="s">
        <v>126</v>
      </c>
      <c r="B1" s="34"/>
      <c r="C1" s="34"/>
      <c r="D1" s="34"/>
      <c r="E1" s="34"/>
      <c r="F1" s="34"/>
    </row>
    <row r="2" spans="1:6" ht="34.5" customHeight="1" thickTop="1" thickBot="1" x14ac:dyDescent="0.4">
      <c r="A2" s="7"/>
      <c r="B2" s="13" t="s">
        <v>70</v>
      </c>
      <c r="C2" s="13" t="s">
        <v>57</v>
      </c>
      <c r="D2" s="13" t="s">
        <v>58</v>
      </c>
      <c r="E2" s="13" t="s">
        <v>56</v>
      </c>
      <c r="F2" s="13" t="s">
        <v>60</v>
      </c>
    </row>
    <row r="3" spans="1:6" x14ac:dyDescent="0.3">
      <c r="A3" t="s">
        <v>61</v>
      </c>
      <c r="B3" s="4">
        <v>99</v>
      </c>
      <c r="C3" s="4">
        <f>'Jornal Jahr 1'!F34</f>
        <v>102</v>
      </c>
      <c r="D3" s="4">
        <f>'Jornal Jahr 2'!F40</f>
        <v>109</v>
      </c>
      <c r="E3" s="4">
        <f>'Jornal Jahr 3'!F44</f>
        <v>191</v>
      </c>
      <c r="F3" s="4">
        <f>'Jornal Jahr 4'!F40</f>
        <v>240</v>
      </c>
    </row>
    <row r="4" spans="1:6" x14ac:dyDescent="0.3">
      <c r="A4" t="s">
        <v>62</v>
      </c>
      <c r="B4" s="4">
        <v>56</v>
      </c>
      <c r="C4" s="4">
        <f>'Jornal Jahr 1'!E6+'Jornal Jahr 1'!E12+'Jornal Jahr 1'!E18+'Jornal Jahr 1'!E24</f>
        <v>56</v>
      </c>
      <c r="D4" s="4">
        <f>'Jornal Jahr 2'!E7+'Jornal Jahr 2'!E12+'Jornal Jahr 2'!E18+'Jornal Jahr 2'!E24+'Jornal Jahr 2'!E30</f>
        <v>63</v>
      </c>
      <c r="E4" s="4">
        <f>'Jornal Jahr 3'!E12+'Jornal Jahr 3'!E19+'Jornal Jahr 3'!E26+'Jornal Jahr 3'!E33</f>
        <v>98</v>
      </c>
      <c r="F4" s="4">
        <f>'Jornal Jahr 4'!E7+'Jornal Jahr 4'!E14+'Jornal Jahr 4'!E21+'Jornal Jahr 4'!E28</f>
        <v>128</v>
      </c>
    </row>
    <row r="5" spans="1:6" ht="15" thickBot="1" x14ac:dyDescent="0.35">
      <c r="A5" s="8" t="s">
        <v>63</v>
      </c>
      <c r="B5" s="18">
        <f>B3-B4</f>
        <v>43</v>
      </c>
      <c r="C5" s="18">
        <f>C3-C4</f>
        <v>46</v>
      </c>
      <c r="D5" s="18">
        <f t="shared" ref="D5:F5" si="0">D3-D4</f>
        <v>46</v>
      </c>
      <c r="E5" s="18">
        <f t="shared" si="0"/>
        <v>93</v>
      </c>
      <c r="F5" s="18">
        <f t="shared" si="0"/>
        <v>112</v>
      </c>
    </row>
    <row r="6" spans="1:6" ht="15" thickTop="1" x14ac:dyDescent="0.3">
      <c r="A6" t="s">
        <v>28</v>
      </c>
      <c r="B6" s="4">
        <v>24</v>
      </c>
      <c r="C6" s="4">
        <v>24</v>
      </c>
      <c r="D6" s="4">
        <v>21</v>
      </c>
      <c r="E6" s="4">
        <v>70</v>
      </c>
      <c r="F6" s="4">
        <v>64</v>
      </c>
    </row>
    <row r="7" spans="1:6" x14ac:dyDescent="0.3">
      <c r="A7" t="s">
        <v>64</v>
      </c>
      <c r="B7" s="4">
        <v>9</v>
      </c>
      <c r="C7" s="4">
        <v>9</v>
      </c>
      <c r="D7" s="4">
        <v>10</v>
      </c>
      <c r="E7" s="4">
        <v>12</v>
      </c>
      <c r="F7" s="4">
        <v>12</v>
      </c>
    </row>
    <row r="8" spans="1:6" ht="15" thickBot="1" x14ac:dyDescent="0.35">
      <c r="A8" s="8" t="s">
        <v>65</v>
      </c>
      <c r="B8" s="18">
        <f>B5-B6-B7</f>
        <v>10</v>
      </c>
      <c r="C8" s="18">
        <f>C5-C6-C7</f>
        <v>13</v>
      </c>
      <c r="D8" s="18">
        <f t="shared" ref="D8:E8" si="1">D5-D6-D7</f>
        <v>15</v>
      </c>
      <c r="E8" s="18">
        <f t="shared" si="1"/>
        <v>11</v>
      </c>
      <c r="F8" s="18">
        <f>F5-F6-F7</f>
        <v>36</v>
      </c>
    </row>
    <row r="9" spans="1:6" ht="15" thickTop="1" x14ac:dyDescent="0.3">
      <c r="A9" t="s">
        <v>66</v>
      </c>
      <c r="B9" s="4">
        <v>10</v>
      </c>
      <c r="C9" s="4">
        <v>10</v>
      </c>
      <c r="D9" s="4">
        <v>6</v>
      </c>
      <c r="E9" s="4">
        <v>15</v>
      </c>
      <c r="F9" s="4">
        <v>15</v>
      </c>
    </row>
    <row r="10" spans="1:6" ht="15" thickBot="1" x14ac:dyDescent="0.35">
      <c r="A10" s="8" t="s">
        <v>67</v>
      </c>
      <c r="B10" s="18">
        <f>B8-B9</f>
        <v>0</v>
      </c>
      <c r="C10" s="18">
        <f>C8-C9</f>
        <v>3</v>
      </c>
      <c r="D10" s="18">
        <f t="shared" ref="D10:E10" si="2">D8-D9</f>
        <v>9</v>
      </c>
      <c r="E10" s="18">
        <f t="shared" si="2"/>
        <v>-4</v>
      </c>
      <c r="F10" s="18">
        <f>F8-F9</f>
        <v>21</v>
      </c>
    </row>
    <row r="11" spans="1:6" ht="15.75" thickTop="1" thickBot="1" x14ac:dyDescent="0.35">
      <c r="A11" t="s">
        <v>68</v>
      </c>
      <c r="B11" s="4">
        <f t="shared" ref="B11:E11" si="3">IF(B10&gt;0,ROUND(B10/3,0),0)</f>
        <v>0</v>
      </c>
      <c r="C11" s="4">
        <f t="shared" si="3"/>
        <v>1</v>
      </c>
      <c r="D11" s="4">
        <f t="shared" si="3"/>
        <v>3</v>
      </c>
      <c r="E11" s="4">
        <f t="shared" si="3"/>
        <v>0</v>
      </c>
      <c r="F11" s="4">
        <f>IF(F10&gt;0,ROUND(F10/3,0),0)</f>
        <v>7</v>
      </c>
    </row>
    <row r="12" spans="1:6" ht="17.25" thickBot="1" x14ac:dyDescent="0.35">
      <c r="A12" s="10" t="s">
        <v>69</v>
      </c>
      <c r="B12" s="12">
        <f t="shared" ref="B12:E12" si="4">B10-B11</f>
        <v>0</v>
      </c>
      <c r="C12" s="12">
        <f t="shared" si="4"/>
        <v>2</v>
      </c>
      <c r="D12" s="12">
        <f t="shared" si="4"/>
        <v>6</v>
      </c>
      <c r="E12" s="12">
        <f t="shared" si="4"/>
        <v>-4</v>
      </c>
      <c r="F12" s="12">
        <f>F10-F11</f>
        <v>14</v>
      </c>
    </row>
    <row r="13" spans="1:6" ht="15" thickTop="1" x14ac:dyDescent="0.3"/>
  </sheetData>
  <mergeCells count="1">
    <mergeCell ref="A1:F1"/>
  </mergeCells>
  <pageMargins left="0.7" right="0.7" top="0.78740157499999996" bottom="0.78740157499999996" header="0.3" footer="0.3"/>
  <pageSetup paperSize="9" orientation="portrait" r:id="rId1"/>
  <headerFooter>
    <oddHeader>&amp;LAuswertung für die Factory™, von Kjartan Ferstl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view="pageLayout" zoomScaleNormal="100" workbookViewId="0">
      <selection activeCell="C6" sqref="C6"/>
    </sheetView>
  </sheetViews>
  <sheetFormatPr baseColWidth="10" defaultRowHeight="14.25" x14ac:dyDescent="0.3"/>
  <cols>
    <col min="1" max="1" width="38.42578125" customWidth="1"/>
    <col min="6" max="6" width="11.42578125" customWidth="1"/>
  </cols>
  <sheetData>
    <row r="1" spans="1:6" ht="27.75" thickBot="1" x14ac:dyDescent="0.55000000000000004">
      <c r="A1" s="34" t="s">
        <v>71</v>
      </c>
      <c r="B1" s="34"/>
      <c r="C1" s="34"/>
      <c r="D1" s="34"/>
      <c r="E1" s="34"/>
      <c r="F1" s="34"/>
    </row>
    <row r="2" spans="1:6" ht="20.25" thickTop="1" thickBot="1" x14ac:dyDescent="0.4">
      <c r="A2" s="7"/>
      <c r="B2" s="13" t="s">
        <v>70</v>
      </c>
      <c r="C2" s="13" t="s">
        <v>57</v>
      </c>
      <c r="D2" s="13" t="s">
        <v>58</v>
      </c>
      <c r="E2" s="13" t="s">
        <v>56</v>
      </c>
      <c r="F2" s="13" t="s">
        <v>60</v>
      </c>
    </row>
    <row r="3" spans="1:6" ht="23.25" x14ac:dyDescent="0.35">
      <c r="A3" s="6" t="s">
        <v>1</v>
      </c>
      <c r="B3" s="4"/>
      <c r="C3" s="4"/>
      <c r="D3" s="4"/>
      <c r="E3" s="4"/>
      <c r="F3" s="4"/>
    </row>
    <row r="4" spans="1:6" ht="16.5" x14ac:dyDescent="0.3">
      <c r="A4" s="9" t="s">
        <v>72</v>
      </c>
      <c r="B4" s="11"/>
      <c r="C4" s="11"/>
      <c r="D4" s="11"/>
      <c r="E4" s="11"/>
      <c r="F4" s="11"/>
    </row>
    <row r="5" spans="1:6" x14ac:dyDescent="0.3">
      <c r="A5" t="s">
        <v>3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</row>
    <row r="6" spans="1:6" x14ac:dyDescent="0.3">
      <c r="A6" t="s">
        <v>4</v>
      </c>
      <c r="B6" s="4">
        <v>20</v>
      </c>
      <c r="C6" s="4">
        <v>19</v>
      </c>
      <c r="D6" s="4">
        <v>18</v>
      </c>
      <c r="E6" s="4">
        <v>17</v>
      </c>
      <c r="F6" s="4">
        <v>16</v>
      </c>
    </row>
    <row r="7" spans="1:6" x14ac:dyDescent="0.3">
      <c r="A7" t="s">
        <v>5</v>
      </c>
      <c r="B7" s="4">
        <v>20</v>
      </c>
      <c r="C7" s="4">
        <v>15</v>
      </c>
      <c r="D7" s="4">
        <v>10</v>
      </c>
      <c r="E7" s="4">
        <v>49</v>
      </c>
      <c r="F7" s="4">
        <v>42</v>
      </c>
    </row>
    <row r="8" spans="1:6" ht="15" thickBot="1" x14ac:dyDescent="0.35">
      <c r="A8" t="s">
        <v>73</v>
      </c>
      <c r="B8" s="4">
        <v>12</v>
      </c>
      <c r="C8" s="4">
        <v>9</v>
      </c>
      <c r="D8" s="4">
        <v>8</v>
      </c>
      <c r="E8" s="4">
        <v>4</v>
      </c>
      <c r="F8" s="4">
        <v>0</v>
      </c>
    </row>
    <row r="9" spans="1:6" ht="17.25" thickBot="1" x14ac:dyDescent="0.35">
      <c r="A9" s="10" t="s">
        <v>74</v>
      </c>
      <c r="B9" s="12">
        <f>SUM(B5:B8)</f>
        <v>62</v>
      </c>
      <c r="C9" s="12">
        <f t="shared" ref="C9:F9" si="0">SUM(C5:C8)</f>
        <v>53</v>
      </c>
      <c r="D9" s="12">
        <f t="shared" si="0"/>
        <v>46</v>
      </c>
      <c r="E9" s="12">
        <f t="shared" si="0"/>
        <v>80</v>
      </c>
      <c r="F9" s="12">
        <f t="shared" si="0"/>
        <v>68</v>
      </c>
    </row>
    <row r="10" spans="1:6" ht="15" thickTop="1" x14ac:dyDescent="0.3">
      <c r="B10" s="4"/>
      <c r="C10" s="4"/>
      <c r="D10" s="4"/>
      <c r="E10" s="4"/>
      <c r="F10" s="4"/>
    </row>
    <row r="11" spans="1:6" ht="16.5" x14ac:dyDescent="0.3">
      <c r="A11" s="9" t="s">
        <v>75</v>
      </c>
      <c r="B11" s="11"/>
      <c r="C11" s="11"/>
      <c r="D11" s="11"/>
      <c r="E11" s="11"/>
      <c r="F11" s="11"/>
    </row>
    <row r="12" spans="1:6" x14ac:dyDescent="0.3">
      <c r="A12" t="s">
        <v>76</v>
      </c>
      <c r="B12" s="4"/>
      <c r="C12" s="4"/>
      <c r="D12" s="4"/>
      <c r="E12" s="4"/>
      <c r="F12" s="4"/>
    </row>
    <row r="13" spans="1:6" x14ac:dyDescent="0.3">
      <c r="A13" s="21" t="s">
        <v>77</v>
      </c>
      <c r="B13" s="4">
        <v>9</v>
      </c>
      <c r="C13" s="4">
        <v>9</v>
      </c>
      <c r="D13" s="4">
        <v>0</v>
      </c>
      <c r="E13" s="4">
        <v>0</v>
      </c>
      <c r="F13" s="4">
        <v>0</v>
      </c>
    </row>
    <row r="14" spans="1:6" x14ac:dyDescent="0.3">
      <c r="A14" s="21" t="s">
        <v>78</v>
      </c>
      <c r="B14" s="4">
        <v>26</v>
      </c>
      <c r="C14" s="4">
        <v>26</v>
      </c>
      <c r="D14" s="4">
        <v>26</v>
      </c>
      <c r="E14" s="4">
        <v>28</v>
      </c>
      <c r="F14" s="4">
        <v>28</v>
      </c>
    </row>
    <row r="15" spans="1:6" x14ac:dyDescent="0.3">
      <c r="A15" s="21" t="s">
        <v>79</v>
      </c>
      <c r="B15" s="4">
        <v>21</v>
      </c>
      <c r="C15" s="4">
        <v>21</v>
      </c>
      <c r="D15" s="4">
        <v>14</v>
      </c>
      <c r="E15" s="4">
        <v>40</v>
      </c>
      <c r="F15" s="4">
        <v>40</v>
      </c>
    </row>
    <row r="16" spans="1:6" x14ac:dyDescent="0.3">
      <c r="A16" t="s">
        <v>11</v>
      </c>
      <c r="B16" s="4">
        <v>25</v>
      </c>
      <c r="C16" s="4">
        <v>26</v>
      </c>
      <c r="D16" s="4">
        <v>25</v>
      </c>
      <c r="E16" s="4">
        <v>60</v>
      </c>
      <c r="F16" s="4">
        <v>60</v>
      </c>
    </row>
    <row r="17" spans="1:6" ht="15" thickBot="1" x14ac:dyDescent="0.35">
      <c r="A17" t="s">
        <v>80</v>
      </c>
      <c r="B17" s="4">
        <v>24</v>
      </c>
      <c r="C17" s="4">
        <v>35</v>
      </c>
      <c r="D17" s="4">
        <v>27</v>
      </c>
      <c r="E17" s="4">
        <v>13</v>
      </c>
      <c r="F17" s="4">
        <v>46</v>
      </c>
    </row>
    <row r="18" spans="1:6" ht="17.25" thickBot="1" x14ac:dyDescent="0.35">
      <c r="A18" s="10" t="s">
        <v>81</v>
      </c>
      <c r="B18" s="12">
        <f>SUM(B13:B17)</f>
        <v>105</v>
      </c>
      <c r="C18" s="12">
        <f t="shared" ref="C18:F18" si="1">SUM(C13:C17)</f>
        <v>117</v>
      </c>
      <c r="D18" s="12">
        <f t="shared" si="1"/>
        <v>92</v>
      </c>
      <c r="E18" s="12">
        <f t="shared" si="1"/>
        <v>141</v>
      </c>
      <c r="F18" s="12">
        <f t="shared" si="1"/>
        <v>174</v>
      </c>
    </row>
    <row r="19" spans="1:6" ht="16.5" thickTop="1" x14ac:dyDescent="0.3">
      <c r="A19" s="5" t="s">
        <v>82</v>
      </c>
      <c r="B19" s="29">
        <f>B9+B18</f>
        <v>167</v>
      </c>
      <c r="C19" s="29">
        <f t="shared" ref="C19:F19" si="2">C9+C18</f>
        <v>170</v>
      </c>
      <c r="D19" s="29">
        <f t="shared" si="2"/>
        <v>138</v>
      </c>
      <c r="E19" s="29">
        <f t="shared" si="2"/>
        <v>221</v>
      </c>
      <c r="F19" s="29">
        <f t="shared" si="2"/>
        <v>242</v>
      </c>
    </row>
    <row r="20" spans="1:6" x14ac:dyDescent="0.3">
      <c r="B20" s="4"/>
      <c r="C20" s="4"/>
      <c r="D20" s="4"/>
      <c r="E20" s="4"/>
      <c r="F20" s="4"/>
    </row>
    <row r="21" spans="1:6" ht="23.25" x14ac:dyDescent="0.35">
      <c r="A21" s="6" t="s">
        <v>2</v>
      </c>
      <c r="B21" s="4"/>
      <c r="C21" s="4"/>
      <c r="D21" s="4"/>
      <c r="E21" s="4"/>
      <c r="F21" s="4"/>
    </row>
    <row r="22" spans="1:6" ht="16.5" x14ac:dyDescent="0.3">
      <c r="A22" s="9" t="s">
        <v>13</v>
      </c>
      <c r="B22" s="11"/>
      <c r="C22" s="11"/>
      <c r="D22" s="11"/>
      <c r="E22" s="11"/>
      <c r="F22" s="11"/>
    </row>
    <row r="23" spans="1:6" x14ac:dyDescent="0.3">
      <c r="A23" t="s">
        <v>85</v>
      </c>
      <c r="B23" s="4">
        <v>60</v>
      </c>
      <c r="C23" s="4">
        <v>60</v>
      </c>
      <c r="D23" s="4">
        <v>60</v>
      </c>
      <c r="E23" s="4">
        <v>60</v>
      </c>
      <c r="F23" s="4">
        <v>60</v>
      </c>
    </row>
    <row r="24" spans="1:6" x14ac:dyDescent="0.3">
      <c r="A24" t="s">
        <v>83</v>
      </c>
      <c r="B24" s="4">
        <v>7</v>
      </c>
      <c r="C24" s="4">
        <v>7</v>
      </c>
      <c r="D24" s="4">
        <v>9</v>
      </c>
      <c r="E24" s="4">
        <v>15</v>
      </c>
      <c r="F24" s="4">
        <v>11</v>
      </c>
    </row>
    <row r="25" spans="1:6" ht="15" thickBot="1" x14ac:dyDescent="0.35">
      <c r="A25" t="s">
        <v>86</v>
      </c>
      <c r="B25" s="4">
        <f>Guv!B12</f>
        <v>0</v>
      </c>
      <c r="C25" s="4">
        <f>Guv!C12</f>
        <v>2</v>
      </c>
      <c r="D25" s="4">
        <f>Guv!D12</f>
        <v>6</v>
      </c>
      <c r="E25" s="4">
        <f>Guv!E12</f>
        <v>-4</v>
      </c>
      <c r="F25" s="4">
        <f>Guv!F12</f>
        <v>14</v>
      </c>
    </row>
    <row r="26" spans="1:6" ht="17.25" thickBot="1" x14ac:dyDescent="0.35">
      <c r="A26" s="10" t="s">
        <v>84</v>
      </c>
      <c r="B26" s="12">
        <f>SUM(B23:B25)</f>
        <v>67</v>
      </c>
      <c r="C26" s="12">
        <f t="shared" ref="C26:F26" si="3">SUM(C23:C25)</f>
        <v>69</v>
      </c>
      <c r="D26" s="12">
        <f t="shared" si="3"/>
        <v>75</v>
      </c>
      <c r="E26" s="12">
        <f t="shared" si="3"/>
        <v>71</v>
      </c>
      <c r="F26" s="12">
        <f t="shared" si="3"/>
        <v>85</v>
      </c>
    </row>
    <row r="27" spans="1:6" ht="15" thickTop="1" x14ac:dyDescent="0.3">
      <c r="B27" s="4"/>
      <c r="C27" s="4"/>
      <c r="D27" s="4"/>
      <c r="E27" s="4"/>
      <c r="F27" s="4"/>
    </row>
    <row r="28" spans="1:6" ht="16.5" x14ac:dyDescent="0.3">
      <c r="A28" s="9" t="s">
        <v>14</v>
      </c>
      <c r="B28" s="11"/>
      <c r="C28" s="11"/>
      <c r="D28" s="11"/>
      <c r="E28" s="11"/>
      <c r="F28" s="11"/>
    </row>
    <row r="29" spans="1:6" x14ac:dyDescent="0.3">
      <c r="A29" t="s">
        <v>87</v>
      </c>
      <c r="B29" s="4">
        <v>100</v>
      </c>
      <c r="C29" s="4">
        <v>100</v>
      </c>
      <c r="D29" s="4">
        <v>60</v>
      </c>
      <c r="E29" s="4">
        <v>150</v>
      </c>
      <c r="F29" s="4">
        <v>150</v>
      </c>
    </row>
    <row r="30" spans="1:6" x14ac:dyDescent="0.3">
      <c r="A30" t="s">
        <v>91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</row>
    <row r="31" spans="1:6" ht="15" thickBot="1" x14ac:dyDescent="0.35">
      <c r="A31" t="s">
        <v>90</v>
      </c>
      <c r="B31" s="4">
        <v>0</v>
      </c>
      <c r="C31" s="4">
        <v>1</v>
      </c>
      <c r="D31" s="4">
        <v>3</v>
      </c>
      <c r="E31" s="4">
        <v>0</v>
      </c>
      <c r="F31" s="4">
        <v>7</v>
      </c>
    </row>
    <row r="32" spans="1:6" ht="17.25" thickBot="1" x14ac:dyDescent="0.35">
      <c r="A32" s="10" t="s">
        <v>88</v>
      </c>
      <c r="B32" s="12">
        <f t="shared" ref="B32:E32" si="4">SUM(B29:B31)</f>
        <v>100</v>
      </c>
      <c r="C32" s="12">
        <f t="shared" si="4"/>
        <v>101</v>
      </c>
      <c r="D32" s="12">
        <f t="shared" si="4"/>
        <v>63</v>
      </c>
      <c r="E32" s="12">
        <f t="shared" si="4"/>
        <v>150</v>
      </c>
      <c r="F32" s="12">
        <f>SUM(F29:F31)</f>
        <v>157</v>
      </c>
    </row>
    <row r="33" spans="1:6" ht="16.5" thickTop="1" x14ac:dyDescent="0.3">
      <c r="A33" s="5" t="s">
        <v>89</v>
      </c>
      <c r="B33" s="29">
        <f>B26+B32</f>
        <v>167</v>
      </c>
      <c r="C33" s="29">
        <f t="shared" ref="C33:F33" si="5">C26+C32</f>
        <v>170</v>
      </c>
      <c r="D33" s="29">
        <f t="shared" si="5"/>
        <v>138</v>
      </c>
      <c r="E33" s="29">
        <f t="shared" si="5"/>
        <v>221</v>
      </c>
      <c r="F33" s="29">
        <f t="shared" si="5"/>
        <v>242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  <headerFooter>
    <oddHeader>&amp;LAuswertung für die Factory™, von Kjartan Ferstl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view="pageLayout" zoomScaleNormal="100" workbookViewId="0">
      <selection activeCell="H5" sqref="H5"/>
    </sheetView>
  </sheetViews>
  <sheetFormatPr baseColWidth="10" defaultRowHeight="14.25" x14ac:dyDescent="0.3"/>
  <cols>
    <col min="1" max="1" width="4.28515625" customWidth="1"/>
    <col min="2" max="2" width="44.5703125" customWidth="1"/>
    <col min="3" max="3" width="11.42578125" style="4"/>
    <col min="4" max="4" width="11.42578125" style="4" customWidth="1"/>
    <col min="5" max="6" width="11.42578125" style="4"/>
  </cols>
  <sheetData>
    <row r="1" spans="1:6" ht="27.75" thickBot="1" x14ac:dyDescent="0.55000000000000004">
      <c r="A1" s="34" t="s">
        <v>92</v>
      </c>
      <c r="B1" s="34"/>
      <c r="C1" s="34"/>
      <c r="D1" s="34"/>
      <c r="E1" s="34"/>
      <c r="F1" s="34"/>
    </row>
    <row r="2" spans="1:6" ht="20.25" thickTop="1" thickBot="1" x14ac:dyDescent="0.4">
      <c r="A2" s="13" t="s">
        <v>119</v>
      </c>
      <c r="B2" s="7"/>
      <c r="C2" s="13" t="s">
        <v>57</v>
      </c>
      <c r="D2" s="13" t="s">
        <v>58</v>
      </c>
      <c r="E2" s="13" t="s">
        <v>56</v>
      </c>
      <c r="F2" s="13" t="s">
        <v>60</v>
      </c>
    </row>
    <row r="3" spans="1:6" x14ac:dyDescent="0.3">
      <c r="A3" s="4">
        <v>1</v>
      </c>
      <c r="B3" t="s">
        <v>102</v>
      </c>
      <c r="C3" s="4">
        <f>Guv!C12</f>
        <v>2</v>
      </c>
      <c r="D3" s="4">
        <f>Guv!D12</f>
        <v>6</v>
      </c>
      <c r="E3" s="4">
        <f>Guv!E12</f>
        <v>-4</v>
      </c>
      <c r="F3" s="4">
        <f>Guv!F12</f>
        <v>14</v>
      </c>
    </row>
    <row r="4" spans="1:6" x14ac:dyDescent="0.3">
      <c r="A4" s="4">
        <v>2</v>
      </c>
      <c r="B4" t="s">
        <v>64</v>
      </c>
      <c r="C4" s="4">
        <f>Guv!C7</f>
        <v>9</v>
      </c>
      <c r="D4" s="4">
        <f>Guv!D7</f>
        <v>10</v>
      </c>
      <c r="E4" s="4">
        <f>Guv!E7</f>
        <v>12</v>
      </c>
      <c r="F4" s="4">
        <f>Guv!F7</f>
        <v>12</v>
      </c>
    </row>
    <row r="5" spans="1:6" x14ac:dyDescent="0.3">
      <c r="A5" s="4">
        <v>3</v>
      </c>
      <c r="B5" t="s">
        <v>93</v>
      </c>
      <c r="C5" s="4">
        <f>SUM(Bilanz!C13:C15)-SUM(Bilanz!B13:B15)</f>
        <v>0</v>
      </c>
      <c r="D5" s="4">
        <f>SUM(Bilanz!D13:D15)-SUM(Bilanz!C13:C15)</f>
        <v>-16</v>
      </c>
      <c r="E5" s="4">
        <f>SUM(Bilanz!E13:E15)-SUM(Bilanz!D13:D15)</f>
        <v>28</v>
      </c>
      <c r="F5" s="4">
        <f>SUM(Bilanz!F13:F15)-SUM(Bilanz!E13:E15)</f>
        <v>0</v>
      </c>
    </row>
    <row r="6" spans="1:6" x14ac:dyDescent="0.3">
      <c r="A6" s="4">
        <v>4</v>
      </c>
      <c r="B6" t="s">
        <v>101</v>
      </c>
      <c r="C6" s="4">
        <f>Bilanz!C16-Bilanz!B16</f>
        <v>1</v>
      </c>
      <c r="D6" s="4">
        <f>Bilanz!D16-Bilanz!C16</f>
        <v>-1</v>
      </c>
      <c r="E6" s="4">
        <f>Bilanz!E16-Bilanz!D16</f>
        <v>35</v>
      </c>
      <c r="F6" s="4">
        <f>Bilanz!F16-Bilanz!E16</f>
        <v>0</v>
      </c>
    </row>
    <row r="7" spans="1:6" x14ac:dyDescent="0.3">
      <c r="A7" s="4">
        <v>5</v>
      </c>
      <c r="B7" t="s">
        <v>104</v>
      </c>
      <c r="C7" s="4">
        <f>Bilanz!C30-Bilanz!B30</f>
        <v>0</v>
      </c>
      <c r="D7" s="4">
        <f>Bilanz!D30-Bilanz!C30</f>
        <v>0</v>
      </c>
      <c r="E7" s="4">
        <f>Bilanz!E30-Bilanz!D30</f>
        <v>0</v>
      </c>
      <c r="F7" s="4">
        <f>Bilanz!F30-Bilanz!E30</f>
        <v>0</v>
      </c>
    </row>
    <row r="8" spans="1:6" ht="15" thickBot="1" x14ac:dyDescent="0.35">
      <c r="A8" s="18">
        <v>6</v>
      </c>
      <c r="B8" s="8" t="s">
        <v>94</v>
      </c>
      <c r="C8" s="18">
        <f>C3+C4-C5-C6+C7</f>
        <v>10</v>
      </c>
      <c r="D8" s="18">
        <f t="shared" ref="D8:E8" si="0">D3+D4-D5-D6+D7</f>
        <v>33</v>
      </c>
      <c r="E8" s="18">
        <f t="shared" si="0"/>
        <v>-55</v>
      </c>
      <c r="F8" s="18">
        <f>F3+F4-F5-F6+F7</f>
        <v>26</v>
      </c>
    </row>
    <row r="9" spans="1:6" ht="15" thickTop="1" x14ac:dyDescent="0.3">
      <c r="A9" s="4">
        <v>7</v>
      </c>
      <c r="B9" t="s">
        <v>95</v>
      </c>
      <c r="C9" s="4">
        <v>0</v>
      </c>
      <c r="D9" s="4">
        <f>'Jornal Jahr 2'!D6</f>
        <v>3</v>
      </c>
      <c r="E9" s="4">
        <f>'Jornal Jahr 3'!D7</f>
        <v>56</v>
      </c>
      <c r="F9" s="4">
        <v>0</v>
      </c>
    </row>
    <row r="10" spans="1:6" x14ac:dyDescent="0.3">
      <c r="A10" s="4">
        <v>8</v>
      </c>
      <c r="B10" t="s">
        <v>96</v>
      </c>
      <c r="C10" s="4">
        <v>0</v>
      </c>
      <c r="D10" s="4">
        <v>0</v>
      </c>
      <c r="E10" s="4">
        <f>'Jornal Jahr 3'!C6</f>
        <v>10</v>
      </c>
      <c r="F10" s="4">
        <v>0</v>
      </c>
    </row>
    <row r="11" spans="1:6" ht="15" thickBot="1" x14ac:dyDescent="0.35">
      <c r="A11" s="18">
        <v>9</v>
      </c>
      <c r="B11" s="8" t="s">
        <v>103</v>
      </c>
      <c r="C11" s="18">
        <f>-C9+C10</f>
        <v>0</v>
      </c>
      <c r="D11" s="18">
        <f t="shared" ref="D11:F11" si="1">-D9+D10</f>
        <v>-3</v>
      </c>
      <c r="E11" s="18">
        <f t="shared" si="1"/>
        <v>-46</v>
      </c>
      <c r="F11" s="18">
        <f t="shared" si="1"/>
        <v>0</v>
      </c>
    </row>
    <row r="12" spans="1:6" ht="15" thickTop="1" x14ac:dyDescent="0.3">
      <c r="A12" s="4">
        <v>10</v>
      </c>
      <c r="B12" t="s">
        <v>105</v>
      </c>
      <c r="C12" s="4">
        <f>Bilanz!C29+Bilanz!C31-Bilanz!B29-Bilanz!B31</f>
        <v>1</v>
      </c>
      <c r="D12" s="4">
        <f>Bilanz!D29+Bilanz!D31-Bilanz!C29-Bilanz!C31</f>
        <v>-38</v>
      </c>
      <c r="E12" s="4">
        <f>Bilanz!E29+Bilanz!E31-Bilanz!D29-Bilanz!D31</f>
        <v>87</v>
      </c>
      <c r="F12" s="4">
        <f>Bilanz!F29+Bilanz!F31-Bilanz!E29-Bilanz!E31</f>
        <v>7</v>
      </c>
    </row>
    <row r="13" spans="1:6" x14ac:dyDescent="0.3">
      <c r="A13" s="4">
        <v>12</v>
      </c>
      <c r="B13" t="s">
        <v>97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3">
      <c r="A14" s="4">
        <v>13</v>
      </c>
      <c r="B14" t="s">
        <v>98</v>
      </c>
      <c r="C14" s="4">
        <v>0</v>
      </c>
      <c r="D14" s="4">
        <v>0</v>
      </c>
      <c r="E14" s="4">
        <v>0</v>
      </c>
      <c r="F14" s="4">
        <v>0</v>
      </c>
    </row>
    <row r="15" spans="1:6" ht="15" thickBot="1" x14ac:dyDescent="0.35">
      <c r="A15" s="18">
        <v>14</v>
      </c>
      <c r="B15" s="8" t="s">
        <v>99</v>
      </c>
      <c r="C15" s="18">
        <f>C12+C13-C14</f>
        <v>1</v>
      </c>
      <c r="D15" s="18">
        <f t="shared" ref="D15:F15" si="2">D12+D13-D14</f>
        <v>-38</v>
      </c>
      <c r="E15" s="18">
        <f t="shared" si="2"/>
        <v>87</v>
      </c>
      <c r="F15" s="18">
        <f t="shared" si="2"/>
        <v>7</v>
      </c>
    </row>
    <row r="16" spans="1:6" ht="18" thickTop="1" thickBot="1" x14ac:dyDescent="0.35">
      <c r="A16" s="12">
        <v>15</v>
      </c>
      <c r="B16" s="10" t="s">
        <v>100</v>
      </c>
      <c r="C16" s="12">
        <f>C8+C11+C15</f>
        <v>11</v>
      </c>
      <c r="D16" s="12">
        <f t="shared" ref="D16:F16" si="3">D8+D11+D15</f>
        <v>-8</v>
      </c>
      <c r="E16" s="12">
        <f t="shared" si="3"/>
        <v>-14</v>
      </c>
      <c r="F16" s="12">
        <f t="shared" si="3"/>
        <v>33</v>
      </c>
    </row>
    <row r="17" ht="15" thickTop="1" x14ac:dyDescent="0.3"/>
  </sheetData>
  <mergeCells count="1">
    <mergeCell ref="A1:F1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&amp;LAuswertung für die Factory™, von Kjartan Ferstl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Deckblatt</vt:lpstr>
      <vt:lpstr>Eingangsbilanz</vt:lpstr>
      <vt:lpstr>Jornal Jahr 1</vt:lpstr>
      <vt:lpstr>Jornal Jahr 2</vt:lpstr>
      <vt:lpstr>Jornal Jahr 3</vt:lpstr>
      <vt:lpstr>Jornal Jahr 4</vt:lpstr>
      <vt:lpstr>Guv</vt:lpstr>
      <vt:lpstr>Bilanz</vt:lpstr>
      <vt:lpstr>Cash Flow</vt:lpstr>
      <vt:lpstr>Kennzahlen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Kjartan Ferstl</dc:creator>
  <cp:lastModifiedBy>Kjartan Ferstl</cp:lastModifiedBy>
  <cp:lastPrinted>2013-12-15T00:28:26Z</cp:lastPrinted>
  <dcterms:created xsi:type="dcterms:W3CDTF">2013-10-04T15:42:50Z</dcterms:created>
  <dcterms:modified xsi:type="dcterms:W3CDTF">2013-12-15T00:32:28Z</dcterms:modified>
</cp:coreProperties>
</file>