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karen\Documents\Optim\"/>
    </mc:Choice>
  </mc:AlternateContent>
  <bookViews>
    <workbookView xWindow="0" yWindow="0" windowWidth="23028" windowHeight="8796" activeTab="4" xr2:uid="{5611E164-D4D9-4471-9F76-6D69397E5861}"/>
  </bookViews>
  <sheets>
    <sheet name="7.7" sheetId="1" r:id="rId1"/>
    <sheet name="7.7SensitivityReport" sheetId="5" r:id="rId2"/>
    <sheet name="7.8" sheetId="2" r:id="rId3"/>
    <sheet name="7.8SensitivityReport" sheetId="6" r:id="rId4"/>
    <sheet name="7.9" sheetId="3" r:id="rId5"/>
    <sheet name="7.9Sensitivity" sheetId="7" r:id="rId6"/>
    <sheet name="7.12" sheetId="4" r:id="rId7"/>
    <sheet name="7.12Sensitivity" sheetId="8" r:id="rId8"/>
  </sheets>
  <definedNames>
    <definedName name="acceptableRisk">'7.12'!$F$13</definedName>
    <definedName name="AlCap">'7.7'!$E$9</definedName>
    <definedName name="AlloyContributionToEarnings">'7.7'!$D$4:$G$4</definedName>
    <definedName name="Aluminum">'7.7'!$D$15:$G$15</definedName>
    <definedName name="AlUsed">'7.7'!$D$9</definedName>
    <definedName name="annualReturnOnPortfolio">'7.12'!$J$7</definedName>
    <definedName name="availableMoneyToInvest">'7.12'!$F$12</definedName>
    <definedName name="averageRisk">'7.12'!$D$13</definedName>
    <definedName name="avgAnnualReturnPerFund">'7.12'!$F$5:$F$9</definedName>
    <definedName name="broccoli">'7.8'!$D$20:$G$20</definedName>
    <definedName name="broccoliCap">'7.8'!$E$28</definedName>
    <definedName name="broccoliUsed">'7.8'!$D$28</definedName>
    <definedName name="carrotCap">'7.8'!$E$25</definedName>
    <definedName name="carrots">'7.8'!$D$17:$G$17</definedName>
    <definedName name="carrotsUsed">'7.8'!$D$25</definedName>
    <definedName name="contributionToEarningsPerVegeMix">'7.8'!$D$4:$G$4</definedName>
    <definedName name="Copper">'7.7'!$D$16:$G$16</definedName>
    <definedName name="corn">'7.8'!$D$21:$G$21</definedName>
    <definedName name="cornCap">'7.8'!$E$29</definedName>
    <definedName name="cornUsed">'7.8'!$D$29</definedName>
    <definedName name="CuCap">'7.7'!$E$10</definedName>
    <definedName name="CuUsed">'7.7'!$D$10</definedName>
    <definedName name="FundCategory">'7.12'!$D$5:$D$9</definedName>
    <definedName name="greenPepperCap">'7.8'!$E$27</definedName>
    <definedName name="greenPeppers">'7.8'!$D$19:$G$19</definedName>
    <definedName name="greenPeppersUsed">'7.8'!$D$27</definedName>
    <definedName name="investmentPortfolio">'7.12'!$G$5:$G$9</definedName>
    <definedName name="JohnsonElectricShippingCost">'7.9'!$J$21</definedName>
    <definedName name="JordanAlloyEarnings">'7.7'!$J$4</definedName>
    <definedName name="Magnesium">'7.7'!$D$17:$G$17</definedName>
    <definedName name="MaxInvestedInAggresiveGrowthFund">'7.12'!$F$15</definedName>
    <definedName name="MgCap">'7.7'!$E$11</definedName>
    <definedName name="MgUsed">'7.7'!$D$11</definedName>
    <definedName name="minInvestedInMMF">'7.12'!$H$14</definedName>
    <definedName name="minPercentInMMF">'7.12'!$F$14</definedName>
    <definedName name="MoneyInvestedInAggressiveGrowthFund">'7.12'!$D$15</definedName>
    <definedName name="MoneyInvestedInMMF">'7.12'!$D$14</definedName>
    <definedName name="monthlyCapacity">'7.9'!$F$4:$F$6</definedName>
    <definedName name="monthlyProduction">'7.9'!$E$4:$E$6</definedName>
    <definedName name="motorDemand">'7.9'!$K$4:$K$7</definedName>
    <definedName name="motorSupply">'7.9'!$J$4:$J$7</definedName>
    <definedName name="mushroomCap">'7.8'!$E$26</definedName>
    <definedName name="mushrooms">'7.8'!$D$18:$G$18</definedName>
    <definedName name="mushroomsUsed">'7.8'!$D$26</definedName>
    <definedName name="productionAmount">'7.7'!$D$5:$G$5</definedName>
    <definedName name="productMix">'7.8'!$D$5:$G$5</definedName>
    <definedName name="RiskPerFund">'7.12'!$E$5:$E$9</definedName>
    <definedName name="shippingSchedule">'7.9'!$D$23:$G$25</definedName>
    <definedName name="solver_adj" localSheetId="6" hidden="1">'7.12'!$G$5:$G$9</definedName>
    <definedName name="solver_adj" localSheetId="0" hidden="1">'7.7'!$D$5:$G$5</definedName>
    <definedName name="solver_adj" localSheetId="2" hidden="1">'7.8'!$D$5:$G$5</definedName>
    <definedName name="solver_adj" localSheetId="4" hidden="1">'7.9'!$D$23:$G$25</definedName>
    <definedName name="solver_cvg" localSheetId="6" hidden="1">0.0001</definedName>
    <definedName name="solver_cvg" localSheetId="0" hidden="1">0.0001</definedName>
    <definedName name="solver_cvg" localSheetId="2" hidden="1">0.0001</definedName>
    <definedName name="solver_cvg" localSheetId="4" hidden="1">0.0001</definedName>
    <definedName name="solver_drv" localSheetId="6" hidden="1">2</definedName>
    <definedName name="solver_drv" localSheetId="0" hidden="1">1</definedName>
    <definedName name="solver_drv" localSheetId="2" hidden="1">1</definedName>
    <definedName name="solver_drv" localSheetId="4" hidden="1">1</definedName>
    <definedName name="solver_eng" localSheetId="6" hidden="1">2</definedName>
    <definedName name="solver_eng" localSheetId="0" hidden="1">2</definedName>
    <definedName name="solver_eng" localSheetId="2" hidden="1">2</definedName>
    <definedName name="solver_eng" localSheetId="4" hidden="1">2</definedName>
    <definedName name="solver_est" localSheetId="6" hidden="1">1</definedName>
    <definedName name="solver_est" localSheetId="0" hidden="1">1</definedName>
    <definedName name="solver_est" localSheetId="2" hidden="1">1</definedName>
    <definedName name="solver_est" localSheetId="4" hidden="1">1</definedName>
    <definedName name="solver_itr" localSheetId="6" hidden="1">2147483647</definedName>
    <definedName name="solver_itr" localSheetId="0" hidden="1">2147483647</definedName>
    <definedName name="solver_itr" localSheetId="2" hidden="1">2147483647</definedName>
    <definedName name="solver_itr" localSheetId="4" hidden="1">2147483647</definedName>
    <definedName name="solver_lhs1" localSheetId="6" hidden="1">'7.12'!$D$15</definedName>
    <definedName name="solver_lhs1" localSheetId="0" hidden="1">'7.7'!$D$9</definedName>
    <definedName name="solver_lhs1" localSheetId="2" hidden="1">'7.8'!$D$5:$G$5</definedName>
    <definedName name="solver_lhs1" localSheetId="4" hidden="1">'7.9'!$E$4:$E$6</definedName>
    <definedName name="solver_lhs2" localSheetId="6" hidden="1">'7.12'!$D$14</definedName>
    <definedName name="solver_lhs2" localSheetId="0" hidden="1">'7.7'!$D$10</definedName>
    <definedName name="solver_lhs2" localSheetId="2" hidden="1">'7.8'!$D$9:$D$13</definedName>
    <definedName name="solver_lhs2" localSheetId="4" hidden="1">'7.9'!$J$4:$J$7</definedName>
    <definedName name="solver_lhs3" localSheetId="6" hidden="1">'7.12'!$D$13</definedName>
    <definedName name="solver_lhs3" localSheetId="0" hidden="1">'7.7'!$D$11</definedName>
    <definedName name="solver_lhs3" localSheetId="2" hidden="1">'7.8'!$D$29</definedName>
    <definedName name="solver_lhs3" localSheetId="4" hidden="1">'7.9'!$J$4:$J$7</definedName>
    <definedName name="solver_lhs4" localSheetId="6" hidden="1">'7.12'!$D$12</definedName>
    <definedName name="solver_lhs4" localSheetId="0" hidden="1">'7.7'!$D$5:$G$5</definedName>
    <definedName name="solver_lhs4" localSheetId="2" hidden="1">'7.8'!$D$27</definedName>
    <definedName name="solver_lhs4" localSheetId="4" hidden="1">'7.9'!$J$4:$J$7</definedName>
    <definedName name="solver_lhs5" localSheetId="2" hidden="1">'7.8'!$D$26</definedName>
    <definedName name="solver_lhs5" localSheetId="4" hidden="1">'7.9'!$J$4:$J$7</definedName>
    <definedName name="solver_lhs6" localSheetId="2" hidden="1">'7.8'!$D$5:$G$5</definedName>
    <definedName name="solver_lhs6" localSheetId="4" hidden="1">'7.9'!$J$4:$J$7</definedName>
    <definedName name="solver_lhs7" localSheetId="4" hidden="1">'7.9'!$E$4:$E$6</definedName>
    <definedName name="solver_lhs8" localSheetId="4" hidden="1">'7.9'!$E$4:$E$6</definedName>
    <definedName name="solver_mip" localSheetId="6" hidden="1">2147483647</definedName>
    <definedName name="solver_mip" localSheetId="0" hidden="1">2147483647</definedName>
    <definedName name="solver_mip" localSheetId="2" hidden="1">2147483647</definedName>
    <definedName name="solver_mip" localSheetId="4" hidden="1">2147483647</definedName>
    <definedName name="solver_mni" localSheetId="6" hidden="1">30</definedName>
    <definedName name="solver_mni" localSheetId="0" hidden="1">30</definedName>
    <definedName name="solver_mni" localSheetId="2" hidden="1">30</definedName>
    <definedName name="solver_mni" localSheetId="4" hidden="1">30</definedName>
    <definedName name="solver_mrt" localSheetId="6" hidden="1">0.075</definedName>
    <definedName name="solver_mrt" localSheetId="0" hidden="1">0.075</definedName>
    <definedName name="solver_mrt" localSheetId="2" hidden="1">0.075</definedName>
    <definedName name="solver_mrt" localSheetId="4" hidden="1">0.075</definedName>
    <definedName name="solver_msl" localSheetId="6" hidden="1">2</definedName>
    <definedName name="solver_msl" localSheetId="0" hidden="1">2</definedName>
    <definedName name="solver_msl" localSheetId="2" hidden="1">2</definedName>
    <definedName name="solver_msl" localSheetId="4" hidden="1">2</definedName>
    <definedName name="solver_neg" localSheetId="6" hidden="1">1</definedName>
    <definedName name="solver_neg" localSheetId="0" hidden="1">1</definedName>
    <definedName name="solver_neg" localSheetId="2" hidden="1">1</definedName>
    <definedName name="solver_neg" localSheetId="4" hidden="1">1</definedName>
    <definedName name="solver_nod" localSheetId="6" hidden="1">2147483647</definedName>
    <definedName name="solver_nod" localSheetId="0" hidden="1">2147483647</definedName>
    <definedName name="solver_nod" localSheetId="2" hidden="1">2147483647</definedName>
    <definedName name="solver_nod" localSheetId="4" hidden="1">2147483647</definedName>
    <definedName name="solver_num" localSheetId="6" hidden="1">4</definedName>
    <definedName name="solver_num" localSheetId="0" hidden="1">4</definedName>
    <definedName name="solver_num" localSheetId="2" hidden="1">2</definedName>
    <definedName name="solver_num" localSheetId="4" hidden="1">2</definedName>
    <definedName name="solver_nwt" localSheetId="6" hidden="1">1</definedName>
    <definedName name="solver_nwt" localSheetId="0" hidden="1">1</definedName>
    <definedName name="solver_nwt" localSheetId="2" hidden="1">1</definedName>
    <definedName name="solver_nwt" localSheetId="4" hidden="1">1</definedName>
    <definedName name="solver_opt" localSheetId="6" hidden="1">'7.12'!$J$7</definedName>
    <definedName name="solver_opt" localSheetId="0" hidden="1">'7.7'!$J$4</definedName>
    <definedName name="solver_opt" localSheetId="2" hidden="1">'7.8'!$J$4</definedName>
    <definedName name="solver_opt" localSheetId="4" hidden="1">'7.9'!$J$21</definedName>
    <definedName name="solver_pre" localSheetId="6" hidden="1">0.000001</definedName>
    <definedName name="solver_pre" localSheetId="0" hidden="1">0.000001</definedName>
    <definedName name="solver_pre" localSheetId="2" hidden="1">0.000001</definedName>
    <definedName name="solver_pre" localSheetId="4" hidden="1">0.000001</definedName>
    <definedName name="solver_rbv" localSheetId="6" hidden="1">2</definedName>
    <definedName name="solver_rbv" localSheetId="0" hidden="1">1</definedName>
    <definedName name="solver_rbv" localSheetId="2" hidden="1">1</definedName>
    <definedName name="solver_rbv" localSheetId="4" hidden="1">1</definedName>
    <definedName name="solver_rel1" localSheetId="6" hidden="1">1</definedName>
    <definedName name="solver_rel1" localSheetId="0" hidden="1">1</definedName>
    <definedName name="solver_rel1" localSheetId="2" hidden="1">4</definedName>
    <definedName name="solver_rel1" localSheetId="4" hidden="1">1</definedName>
    <definedName name="solver_rel2" localSheetId="6" hidden="1">3</definedName>
    <definedName name="solver_rel2" localSheetId="0" hidden="1">1</definedName>
    <definedName name="solver_rel2" localSheetId="2" hidden="1">1</definedName>
    <definedName name="solver_rel2" localSheetId="4" hidden="1">3</definedName>
    <definedName name="solver_rel3" localSheetId="6" hidden="1">1</definedName>
    <definedName name="solver_rel3" localSheetId="0" hidden="1">1</definedName>
    <definedName name="solver_rel3" localSheetId="2" hidden="1">1</definedName>
    <definedName name="solver_rel3" localSheetId="4" hidden="1">3</definedName>
    <definedName name="solver_rel4" localSheetId="6" hidden="1">2</definedName>
    <definedName name="solver_rel4" localSheetId="0" hidden="1">4</definedName>
    <definedName name="solver_rel4" localSheetId="2" hidden="1">1</definedName>
    <definedName name="solver_rel4" localSheetId="4" hidden="1">3</definedName>
    <definedName name="solver_rel5" localSheetId="2" hidden="1">1</definedName>
    <definedName name="solver_rel5" localSheetId="4" hidden="1">3</definedName>
    <definedName name="solver_rel6" localSheetId="2" hidden="1">4</definedName>
    <definedName name="solver_rel6" localSheetId="4" hidden="1">3</definedName>
    <definedName name="solver_rel7" localSheetId="4" hidden="1">1</definedName>
    <definedName name="solver_rel8" localSheetId="4" hidden="1">1</definedName>
    <definedName name="solver_rhs1" localSheetId="6" hidden="1">MaxInvestedInAggresiveGrowthFund</definedName>
    <definedName name="solver_rhs1" localSheetId="0" hidden="1">AlCap</definedName>
    <definedName name="solver_rhs1" localSheetId="2" hidden="1">integer</definedName>
    <definedName name="solver_rhs1" localSheetId="4" hidden="1">monthlyCapacity</definedName>
    <definedName name="solver_rhs2" localSheetId="6" hidden="1">minInvestedInMMF</definedName>
    <definedName name="solver_rhs2" localSheetId="0" hidden="1">CuCap</definedName>
    <definedName name="solver_rhs2" localSheetId="2" hidden="1">vegetableCapacities</definedName>
    <definedName name="solver_rhs2" localSheetId="4" hidden="1">motorDemand</definedName>
    <definedName name="solver_rhs3" localSheetId="6" hidden="1">acceptableRisk</definedName>
    <definedName name="solver_rhs3" localSheetId="0" hidden="1">MgCap</definedName>
    <definedName name="solver_rhs3" localSheetId="2" hidden="1">cornCap</definedName>
    <definedName name="solver_rhs3" localSheetId="4" hidden="1">motorDemand</definedName>
    <definedName name="solver_rhs4" localSheetId="6" hidden="1">availableMoneyToInvest</definedName>
    <definedName name="solver_rhs4" localSheetId="0" hidden="1">integer</definedName>
    <definedName name="solver_rhs4" localSheetId="2" hidden="1">greenPepperCap</definedName>
    <definedName name="solver_rhs4" localSheetId="4" hidden="1">motorDemand</definedName>
    <definedName name="solver_rhs5" localSheetId="2" hidden="1">mushroomCap</definedName>
    <definedName name="solver_rhs5" localSheetId="4" hidden="1">motorDemand</definedName>
    <definedName name="solver_rhs6" localSheetId="2" hidden="1">integer</definedName>
    <definedName name="solver_rhs6" localSheetId="4" hidden="1">motorDemand</definedName>
    <definedName name="solver_rhs7" localSheetId="4" hidden="1">monthlyCapacity</definedName>
    <definedName name="solver_rhs8" localSheetId="4" hidden="1">monthlyCapacity</definedName>
    <definedName name="solver_rlx" localSheetId="6" hidden="1">2</definedName>
    <definedName name="solver_rlx" localSheetId="0" hidden="1">2</definedName>
    <definedName name="solver_rlx" localSheetId="2" hidden="1">2</definedName>
    <definedName name="solver_rlx" localSheetId="4" hidden="1">2</definedName>
    <definedName name="solver_rsd" localSheetId="6" hidden="1">0</definedName>
    <definedName name="solver_rsd" localSheetId="0" hidden="1">0</definedName>
    <definedName name="solver_rsd" localSheetId="2" hidden="1">0</definedName>
    <definedName name="solver_rsd" localSheetId="4" hidden="1">0</definedName>
    <definedName name="solver_scl" localSheetId="6" hidden="1">2</definedName>
    <definedName name="solver_scl" localSheetId="0" hidden="1">1</definedName>
    <definedName name="solver_scl" localSheetId="2" hidden="1">1</definedName>
    <definedName name="solver_scl" localSheetId="4" hidden="1">1</definedName>
    <definedName name="solver_sho" localSheetId="6" hidden="1">2</definedName>
    <definedName name="solver_sho" localSheetId="0" hidden="1">2</definedName>
    <definedName name="solver_sho" localSheetId="2" hidden="1">2</definedName>
    <definedName name="solver_sho" localSheetId="4" hidden="1">2</definedName>
    <definedName name="solver_ssz" localSheetId="6" hidden="1">100</definedName>
    <definedName name="solver_ssz" localSheetId="0" hidden="1">100</definedName>
    <definedName name="solver_ssz" localSheetId="2" hidden="1">100</definedName>
    <definedName name="solver_ssz" localSheetId="4" hidden="1">100</definedName>
    <definedName name="solver_tim" localSheetId="6" hidden="1">2147483647</definedName>
    <definedName name="solver_tim" localSheetId="0" hidden="1">2147483647</definedName>
    <definedName name="solver_tim" localSheetId="2" hidden="1">2147483647</definedName>
    <definedName name="solver_tim" localSheetId="4" hidden="1">2147483647</definedName>
    <definedName name="solver_tol" localSheetId="6" hidden="1">0.01</definedName>
    <definedName name="solver_tol" localSheetId="0" hidden="1">0.01</definedName>
    <definedName name="solver_tol" localSheetId="2" hidden="1">0.01</definedName>
    <definedName name="solver_tol" localSheetId="4" hidden="1">0.01</definedName>
    <definedName name="solver_typ" localSheetId="6" hidden="1">1</definedName>
    <definedName name="solver_typ" localSheetId="0" hidden="1">1</definedName>
    <definedName name="solver_typ" localSheetId="2" hidden="1">1</definedName>
    <definedName name="solver_typ" localSheetId="4" hidden="1">2</definedName>
    <definedName name="solver_val" localSheetId="6" hidden="1">0</definedName>
    <definedName name="solver_val" localSheetId="0" hidden="1">0</definedName>
    <definedName name="solver_val" localSheetId="2" hidden="1">0</definedName>
    <definedName name="solver_val" localSheetId="4" hidden="1">0</definedName>
    <definedName name="solver_ver" localSheetId="6" hidden="1">3</definedName>
    <definedName name="solver_ver" localSheetId="0" hidden="1">3</definedName>
    <definedName name="solver_ver" localSheetId="2" hidden="1">3</definedName>
    <definedName name="solver_ver" localSheetId="4" hidden="1">3</definedName>
    <definedName name="totalSumInvested">'7.12'!$D$12</definedName>
    <definedName name="TotalVegeMixesContributionToEarnings">'7.8'!$J$4</definedName>
    <definedName name="vegetableCapacities">'7.8'!$E$9:$E$13</definedName>
    <definedName name="vegetablesUsed">'7.8'!$D$9:$D$13</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2" l="1"/>
  <c r="D13" i="2" l="1"/>
  <c r="D12" i="2"/>
  <c r="D11" i="2"/>
  <c r="D10" i="2"/>
  <c r="D9" i="2"/>
  <c r="J4" i="1" l="1"/>
  <c r="J7" i="4" l="1"/>
  <c r="H14" i="4"/>
  <c r="D15" i="4"/>
  <c r="D14" i="4"/>
  <c r="D13" i="4"/>
  <c r="D12" i="4"/>
  <c r="F19" i="3" l="1"/>
  <c r="J21" i="3" s="1"/>
  <c r="J7" i="3"/>
  <c r="J6" i="3"/>
  <c r="J5" i="3"/>
  <c r="J4" i="3"/>
  <c r="E6" i="3"/>
  <c r="E5" i="3"/>
  <c r="E4" i="3"/>
  <c r="G19" i="3"/>
  <c r="E19" i="3"/>
  <c r="D19" i="3"/>
  <c r="G18" i="3"/>
  <c r="E18" i="3"/>
  <c r="F18" i="3"/>
  <c r="D18" i="3"/>
  <c r="E17" i="3"/>
  <c r="F17" i="3"/>
  <c r="G17" i="3"/>
  <c r="D17" i="3"/>
  <c r="D11" i="1" l="1"/>
  <c r="D10" i="1"/>
  <c r="D9" i="1"/>
</calcChain>
</file>

<file path=xl/sharedStrings.xml><?xml version="1.0" encoding="utf-8"?>
<sst xmlns="http://schemas.openxmlformats.org/spreadsheetml/2006/main" count="332" uniqueCount="203">
  <si>
    <t>Metal</t>
  </si>
  <si>
    <t>Aluminum</t>
  </si>
  <si>
    <t>Copper</t>
  </si>
  <si>
    <t>Magnesium</t>
  </si>
  <si>
    <t>W</t>
  </si>
  <si>
    <t>X</t>
  </si>
  <si>
    <t>Y</t>
  </si>
  <si>
    <t>Z</t>
  </si>
  <si>
    <t xml:space="preserve">Al capacity </t>
  </si>
  <si>
    <t>Cu capacity</t>
  </si>
  <si>
    <t>Mg capacity</t>
  </si>
  <si>
    <t>objective</t>
  </si>
  <si>
    <t>maximize</t>
  </si>
  <si>
    <t>capacity restraints</t>
  </si>
  <si>
    <t>material</t>
  </si>
  <si>
    <t>amount used</t>
  </si>
  <si>
    <t>monthly supply</t>
  </si>
  <si>
    <t>Jordan Alloy Corporation</t>
  </si>
  <si>
    <t>Microsoft Excel 16.0 Sensitivity Report</t>
  </si>
  <si>
    <t>Worksheet: [hw3.xlsx]7.7</t>
  </si>
  <si>
    <t>Report Created: 11/12/2017 12:37:29 AM</t>
  </si>
  <si>
    <t>Variable Cells</t>
  </si>
  <si>
    <t>Cell</t>
  </si>
  <si>
    <t>Name</t>
  </si>
  <si>
    <t>Final</t>
  </si>
  <si>
    <t>Value</t>
  </si>
  <si>
    <t>Reduced</t>
  </si>
  <si>
    <t>Cost</t>
  </si>
  <si>
    <t>Objective</t>
  </si>
  <si>
    <t>Coefficient</t>
  </si>
  <si>
    <t>Allowable</t>
  </si>
  <si>
    <t>Increase</t>
  </si>
  <si>
    <t>Decrease</t>
  </si>
  <si>
    <t>Constraints</t>
  </si>
  <si>
    <t>Shadow</t>
  </si>
  <si>
    <t>Price</t>
  </si>
  <si>
    <t>Constraint</t>
  </si>
  <si>
    <t>R.H. Side</t>
  </si>
  <si>
    <t>$D$10</t>
  </si>
  <si>
    <t>production amount W</t>
  </si>
  <si>
    <t>$E$10</t>
  </si>
  <si>
    <t>production amount X</t>
  </si>
  <si>
    <t>$F$10</t>
  </si>
  <si>
    <t>production amount Y</t>
  </si>
  <si>
    <t>$G$10</t>
  </si>
  <si>
    <t>production amount Z</t>
  </si>
  <si>
    <t>$D$14</t>
  </si>
  <si>
    <t>AlUsed</t>
  </si>
  <si>
    <t>$D$15</t>
  </si>
  <si>
    <t>CuUsed</t>
  </si>
  <si>
    <t>$D$16</t>
  </si>
  <si>
    <t>MgUsed</t>
  </si>
  <si>
    <t>Nature's Best Frozen Foods</t>
  </si>
  <si>
    <t>StirFry</t>
  </si>
  <si>
    <t>Barbecue</t>
  </si>
  <si>
    <t>HeartyMushrooms</t>
  </si>
  <si>
    <t>VeggieCrunch</t>
  </si>
  <si>
    <t>Carrots</t>
  </si>
  <si>
    <t>Mushrooms</t>
  </si>
  <si>
    <t>Broccoli</t>
  </si>
  <si>
    <t>Corn</t>
  </si>
  <si>
    <t>Green Peppers</t>
  </si>
  <si>
    <t>Vegetable Capacity</t>
  </si>
  <si>
    <t>vegetable</t>
  </si>
  <si>
    <t>carrots</t>
  </si>
  <si>
    <t>mushrooms</t>
  </si>
  <si>
    <t>green peppers</t>
  </si>
  <si>
    <t>broccoli</t>
  </si>
  <si>
    <t>corn</t>
  </si>
  <si>
    <t>contribution to earnings:</t>
  </si>
  <si>
    <t>Worksheet: [hw3.xlsx]7.8</t>
  </si>
  <si>
    <t>Report Created: 11/12/2017 5:17:52 PM</t>
  </si>
  <si>
    <t>$D$12</t>
  </si>
  <si>
    <t>product mix StirFry</t>
  </si>
  <si>
    <t>$E$12</t>
  </si>
  <si>
    <t>product mix Barbecue</t>
  </si>
  <si>
    <t>$F$12</t>
  </si>
  <si>
    <t>product mix HeartyMushrooms</t>
  </si>
  <si>
    <t>$G$12</t>
  </si>
  <si>
    <t>product mix VeggieCrunch</t>
  </si>
  <si>
    <t>$D$20</t>
  </si>
  <si>
    <t>broccoliUsed</t>
  </si>
  <si>
    <t>$D$17</t>
  </si>
  <si>
    <t>carrotsUsed</t>
  </si>
  <si>
    <t>$D$21</t>
  </si>
  <si>
    <t>cornUsed</t>
  </si>
  <si>
    <t>$D$19</t>
  </si>
  <si>
    <t>greenPeppersUsed</t>
  </si>
  <si>
    <t>$D$18</t>
  </si>
  <si>
    <t>mushroomsUsed</t>
  </si>
  <si>
    <t>amount used (oz.)</t>
  </si>
  <si>
    <t>Johnson Electric</t>
  </si>
  <si>
    <t>Plant</t>
  </si>
  <si>
    <t>Arlington</t>
  </si>
  <si>
    <t>Binghamton</t>
  </si>
  <si>
    <t>Canton</t>
  </si>
  <si>
    <t>Electric Motor Production Cost ($/motor)</t>
  </si>
  <si>
    <t>Monthly Capacity (Motors/Month)</t>
  </si>
  <si>
    <t>customer</t>
  </si>
  <si>
    <t>Onyx</t>
  </si>
  <si>
    <t>Treble</t>
  </si>
  <si>
    <t>Hilton</t>
  </si>
  <si>
    <t>Dean</t>
  </si>
  <si>
    <t>Transport Costs:</t>
  </si>
  <si>
    <t>Total Costs (production + shipping)</t>
  </si>
  <si>
    <t xml:space="preserve">Cost: </t>
  </si>
  <si>
    <t>objective function</t>
  </si>
  <si>
    <t>Demand (motors/month)</t>
  </si>
  <si>
    <t>supply</t>
  </si>
  <si>
    <t>Worksheet: [hw3.xlsx]7.9</t>
  </si>
  <si>
    <t>Report Created: 11/12/2017 7:56:40 PM</t>
  </si>
  <si>
    <t>$D$23</t>
  </si>
  <si>
    <t>Arlington Onyx</t>
  </si>
  <si>
    <t>$E$23</t>
  </si>
  <si>
    <t>Arlington Treble</t>
  </si>
  <si>
    <t>$F$23</t>
  </si>
  <si>
    <t>Arlington Hilton</t>
  </si>
  <si>
    <t>$G$23</t>
  </si>
  <si>
    <t>Arlington Dean</t>
  </si>
  <si>
    <t>$D$24</t>
  </si>
  <si>
    <t>Binghamton Onyx</t>
  </si>
  <si>
    <t>$E$24</t>
  </si>
  <si>
    <t>Binghamton Treble</t>
  </si>
  <si>
    <t>$F$24</t>
  </si>
  <si>
    <t>Binghamton Hilton</t>
  </si>
  <si>
    <t>$G$24</t>
  </si>
  <si>
    <t>Binghamton Dean</t>
  </si>
  <si>
    <t>$D$25</t>
  </si>
  <si>
    <t>Canton Onyx</t>
  </si>
  <si>
    <t>$E$25</t>
  </si>
  <si>
    <t>Canton Treble</t>
  </si>
  <si>
    <t>$F$25</t>
  </si>
  <si>
    <t>Canton Hilton</t>
  </si>
  <si>
    <t>$G$25</t>
  </si>
  <si>
    <t>Canton Dean</t>
  </si>
  <si>
    <t>$E$4</t>
  </si>
  <si>
    <t>Arlington Monthly usage (motors/month)</t>
  </si>
  <si>
    <t>$E$5</t>
  </si>
  <si>
    <t>Binghamton Monthly usage (motors/month)</t>
  </si>
  <si>
    <t>$E$6</t>
  </si>
  <si>
    <t>Canton Monthly usage (motors/month)</t>
  </si>
  <si>
    <t>$J$4</t>
  </si>
  <si>
    <t>Onyx supply</t>
  </si>
  <si>
    <t>$J$5</t>
  </si>
  <si>
    <t>Treble supply</t>
  </si>
  <si>
    <t>$J$6</t>
  </si>
  <si>
    <t>Hilton supply</t>
  </si>
  <si>
    <t>$J$7</t>
  </si>
  <si>
    <t>Dean supply</t>
  </si>
  <si>
    <t>Allocating an investor's money</t>
  </si>
  <si>
    <t>Name of fund</t>
  </si>
  <si>
    <t>Adams</t>
  </si>
  <si>
    <t>Barney</t>
  </si>
  <si>
    <t>Chilton</t>
  </si>
  <si>
    <t>Dunster</t>
  </si>
  <si>
    <t>Excelsior</t>
  </si>
  <si>
    <t>Category of Fund</t>
  </si>
  <si>
    <t>Money Market Fund</t>
  </si>
  <si>
    <t>Bond Fund</t>
  </si>
  <si>
    <t>Aggressive Growth Fund</t>
  </si>
  <si>
    <t>Risk Level</t>
  </si>
  <si>
    <t>Average Annual Return</t>
  </si>
  <si>
    <t>average risk</t>
  </si>
  <si>
    <t>acceptable risk</t>
  </si>
  <si>
    <t>total sum invested</t>
  </si>
  <si>
    <t>money to invest</t>
  </si>
  <si>
    <t>at least this much invested in mmf</t>
  </si>
  <si>
    <t>money invested in "Money Market Fund"</t>
  </si>
  <si>
    <t>desired percent placed in money market fund</t>
  </si>
  <si>
    <t>at most this much invested in the "Aggressive Growth Fund"</t>
  </si>
  <si>
    <t>money invested in "Aggressive Growth Fund"</t>
  </si>
  <si>
    <t>objectiveFunction</t>
  </si>
  <si>
    <t>annual return on portfolio</t>
  </si>
  <si>
    <t>investment portfolio</t>
  </si>
  <si>
    <t>(maximize)</t>
  </si>
  <si>
    <t>Investment Portfolio subject to given restrictions:</t>
  </si>
  <si>
    <t>Worksheet: [hw3.xlsx]7.12</t>
  </si>
  <si>
    <t>Report Created: 11/12/2017 8:52:17 PM</t>
  </si>
  <si>
    <t>$G$5</t>
  </si>
  <si>
    <t>Money Market Fund investment portfolio</t>
  </si>
  <si>
    <t>$G$6</t>
  </si>
  <si>
    <t>$G$7</t>
  </si>
  <si>
    <t>Bond Fund investment portfolio</t>
  </si>
  <si>
    <t>$G$8</t>
  </si>
  <si>
    <t>$G$9</t>
  </si>
  <si>
    <t>Aggressive Growth Fund investment portfolio</t>
  </si>
  <si>
    <t>MoneyInvestedInAggressiveGrowthFund</t>
  </si>
  <si>
    <t>MoneyInvestedInMMF</t>
  </si>
  <si>
    <t>$D$13</t>
  </si>
  <si>
    <t>averageRisk</t>
  </si>
  <si>
    <t>totalSumInvested</t>
  </si>
  <si>
    <t>Alloy</t>
  </si>
  <si>
    <t>monthly supply (oz.)</t>
  </si>
  <si>
    <t>product mix (number of 10 oz. bags)</t>
  </si>
  <si>
    <t>Oz. of Vegetables per Mix</t>
  </si>
  <si>
    <t>contribution to earnings per mix</t>
  </si>
  <si>
    <t>Compostition of Alloys</t>
  </si>
  <si>
    <t>Contribution To Earnings per alloy</t>
  </si>
  <si>
    <t>Alloys</t>
  </si>
  <si>
    <t>production amount in tons</t>
  </si>
  <si>
    <t>Total Contribution to Earnings:</t>
  </si>
  <si>
    <t>Motor Shipping Schedule</t>
  </si>
  <si>
    <t>Monthly Production (motors/month)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</si>
</sst>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color theme="6" tint="-0.249977111117893"/>
      <name val="Calibri"/>
      <family val="2"/>
      <scheme val="minor"/>
    </font>
    <font>
      <sz val="11"/>
      <color theme="6" tint="-0.249977111117893"/>
      <name val="Calibri"/>
      <family val="2"/>
      <scheme val="minor"/>
    </font>
    <font>
      <b/>
      <sz val="11"/>
      <color indexed="18"/>
      <name val="Calibri"/>
      <family val="2"/>
      <scheme val="minor"/>
    </font>
  </fonts>
  <fills count="10">
    <fill>
      <patternFill patternType="none"/>
    </fill>
    <fill>
      <patternFill patternType="gray125"/>
    </fill>
    <fill>
      <patternFill patternType="solid">
        <fgColor theme="6" tint="0.79998168889431442"/>
        <bgColor theme="6" tint="0.79998168889431442"/>
      </patternFill>
    </fill>
    <fill>
      <patternFill patternType="solid">
        <fgColor theme="7" tint="0.59999389629810485"/>
        <bgColor indexed="64"/>
      </patternFill>
    </fill>
    <fill>
      <patternFill patternType="solid">
        <fgColor theme="9"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29">
    <border>
      <left/>
      <right/>
      <top/>
      <bottom/>
      <diagonal/>
    </border>
    <border>
      <left/>
      <right/>
      <top/>
      <bottom style="thin">
        <color theme="6"/>
      </bottom>
      <diagonal/>
    </border>
    <border>
      <left/>
      <right/>
      <top style="thin">
        <color theme="6"/>
      </top>
      <bottom/>
      <diagonal/>
    </border>
    <border>
      <left style="thin">
        <color indexed="64"/>
      </left>
      <right/>
      <top/>
      <bottom/>
      <diagonal/>
    </border>
    <border>
      <left style="thin">
        <color indexed="64"/>
      </left>
      <right/>
      <top style="thin">
        <color theme="6"/>
      </top>
      <bottom/>
      <diagonal/>
    </border>
    <border>
      <left style="thin">
        <color indexed="64"/>
      </left>
      <right/>
      <top/>
      <bottom style="thin">
        <color theme="6"/>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thin">
        <color theme="6"/>
      </top>
      <bottom/>
      <diagonal/>
    </border>
    <border>
      <left/>
      <right style="thin">
        <color indexed="64"/>
      </right>
      <top/>
      <bottom style="thin">
        <color theme="6"/>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s>
  <cellStyleXfs count="2">
    <xf numFmtId="0" fontId="0" fillId="0" borderId="0"/>
    <xf numFmtId="44" fontId="1" fillId="0" borderId="0" applyFont="0" applyFill="0" applyBorder="0" applyAlignment="0" applyProtection="0"/>
  </cellStyleXfs>
  <cellXfs count="120">
    <xf numFmtId="0" fontId="0" fillId="0" borderId="0" xfId="0"/>
    <xf numFmtId="0" fontId="5" fillId="0" borderId="0" xfId="0" applyFont="1"/>
    <xf numFmtId="0" fontId="0" fillId="0" borderId="0" xfId="0" applyBorder="1"/>
    <xf numFmtId="0" fontId="0" fillId="5" borderId="0" xfId="0" applyFill="1" applyBorder="1"/>
    <xf numFmtId="0" fontId="0" fillId="5" borderId="0" xfId="0" applyFill="1"/>
    <xf numFmtId="0" fontId="0" fillId="0" borderId="0" xfId="0" applyFill="1" applyBorder="1"/>
    <xf numFmtId="0" fontId="0" fillId="0" borderId="0" xfId="0" applyFill="1"/>
    <xf numFmtId="0" fontId="0" fillId="5" borderId="3" xfId="0" applyFill="1" applyBorder="1"/>
    <xf numFmtId="0" fontId="0" fillId="0" borderId="3" xfId="0" applyBorder="1"/>
    <xf numFmtId="0" fontId="4" fillId="0" borderId="4" xfId="0" applyFont="1" applyBorder="1"/>
    <xf numFmtId="0" fontId="5" fillId="2" borderId="4" xfId="0" applyFont="1" applyFill="1" applyBorder="1"/>
    <xf numFmtId="0" fontId="5" fillId="0" borderId="3" xfId="0" applyFont="1" applyBorder="1"/>
    <xf numFmtId="0" fontId="5" fillId="2" borderId="5" xfId="0" applyFont="1" applyFill="1" applyBorder="1"/>
    <xf numFmtId="0" fontId="0" fillId="0" borderId="6" xfId="0" applyBorder="1"/>
    <xf numFmtId="0" fontId="0" fillId="0" borderId="8" xfId="0" applyBorder="1"/>
    <xf numFmtId="0" fontId="0" fillId="0" borderId="7" xfId="0" applyBorder="1"/>
    <xf numFmtId="0" fontId="2" fillId="0" borderId="0" xfId="0" applyFont="1"/>
    <xf numFmtId="0" fontId="0" fillId="0" borderId="11" xfId="0" applyFill="1" applyBorder="1" applyAlignment="1"/>
    <xf numFmtId="0" fontId="0" fillId="0" borderId="12" xfId="0" applyFill="1" applyBorder="1" applyAlignment="1"/>
    <xf numFmtId="0" fontId="6" fillId="0" borderId="9" xfId="0" applyFont="1" applyFill="1" applyBorder="1" applyAlignment="1">
      <alignment horizontal="center"/>
    </xf>
    <xf numFmtId="0" fontId="6" fillId="0" borderId="10" xfId="0" applyFont="1" applyFill="1" applyBorder="1" applyAlignment="1">
      <alignment horizontal="center"/>
    </xf>
    <xf numFmtId="44" fontId="0" fillId="0" borderId="0" xfId="1" applyFont="1"/>
    <xf numFmtId="164" fontId="0" fillId="4" borderId="0" xfId="1" applyNumberFormat="1" applyFont="1" applyFill="1"/>
    <xf numFmtId="165" fontId="0" fillId="0" borderId="0" xfId="0" applyNumberFormat="1"/>
    <xf numFmtId="0" fontId="0" fillId="3" borderId="8" xfId="0" applyFill="1" applyBorder="1"/>
    <xf numFmtId="0" fontId="0" fillId="3" borderId="7" xfId="0" applyFill="1" applyBorder="1"/>
    <xf numFmtId="0" fontId="0" fillId="3" borderId="13" xfId="0" applyFill="1" applyBorder="1"/>
    <xf numFmtId="44" fontId="0" fillId="8" borderId="0" xfId="1" applyFont="1" applyFill="1"/>
    <xf numFmtId="0" fontId="0" fillId="0" borderId="0" xfId="0" applyAlignment="1">
      <alignment wrapText="1"/>
    </xf>
    <xf numFmtId="164" fontId="0" fillId="0" borderId="0" xfId="1" applyNumberFormat="1" applyFont="1"/>
    <xf numFmtId="164" fontId="0" fillId="0" borderId="0" xfId="0" applyNumberFormat="1"/>
    <xf numFmtId="0" fontId="0" fillId="7" borderId="20" xfId="1" applyNumberFormat="1" applyFont="1" applyFill="1" applyBorder="1"/>
    <xf numFmtId="0" fontId="0" fillId="7" borderId="20" xfId="0" applyFill="1" applyBorder="1"/>
    <xf numFmtId="0" fontId="0" fillId="7" borderId="20" xfId="0" applyNumberFormat="1" applyFill="1" applyBorder="1"/>
    <xf numFmtId="0" fontId="0" fillId="6" borderId="20" xfId="0" applyNumberFormat="1" applyFill="1" applyBorder="1"/>
    <xf numFmtId="164" fontId="0" fillId="8" borderId="0" xfId="1" applyNumberFormat="1" applyFont="1" applyFill="1"/>
    <xf numFmtId="44" fontId="0" fillId="3" borderId="20" xfId="1" applyFont="1" applyFill="1" applyBorder="1"/>
    <xf numFmtId="44" fontId="0" fillId="3" borderId="17" xfId="1" applyFont="1" applyFill="1" applyBorder="1"/>
    <xf numFmtId="0" fontId="0" fillId="0" borderId="21" xfId="0" applyBorder="1"/>
    <xf numFmtId="0" fontId="2" fillId="0" borderId="21" xfId="0" applyFont="1" applyBorder="1"/>
    <xf numFmtId="0" fontId="2" fillId="0" borderId="7" xfId="0" applyFont="1" applyBorder="1"/>
    <xf numFmtId="0" fontId="0" fillId="0" borderId="0" xfId="0" applyFont="1" applyFill="1" applyBorder="1"/>
    <xf numFmtId="44" fontId="0" fillId="9" borderId="0" xfId="1" applyFont="1" applyFill="1"/>
    <xf numFmtId="0" fontId="0" fillId="6" borderId="20" xfId="0" applyFill="1" applyBorder="1"/>
    <xf numFmtId="164" fontId="0" fillId="6" borderId="20" xfId="1" applyNumberFormat="1" applyFont="1" applyFill="1" applyBorder="1"/>
    <xf numFmtId="0" fontId="0" fillId="6" borderId="20" xfId="0" applyFill="1" applyBorder="1" applyAlignment="1">
      <alignment wrapText="1"/>
    </xf>
    <xf numFmtId="164" fontId="0" fillId="6" borderId="20" xfId="0" applyNumberFormat="1" applyFill="1" applyBorder="1"/>
    <xf numFmtId="0" fontId="0" fillId="0" borderId="22" xfId="0" applyBorder="1"/>
    <xf numFmtId="44" fontId="0" fillId="0" borderId="14" xfId="1" applyFont="1" applyBorder="1"/>
    <xf numFmtId="164" fontId="0" fillId="0" borderId="3" xfId="1" applyNumberFormat="1" applyFont="1" applyBorder="1"/>
    <xf numFmtId="164" fontId="0" fillId="0" borderId="14" xfId="1" applyNumberFormat="1" applyFont="1" applyBorder="1"/>
    <xf numFmtId="2" fontId="0" fillId="0" borderId="0" xfId="0" applyNumberFormat="1"/>
    <xf numFmtId="0" fontId="4" fillId="0" borderId="2" xfId="0" applyFont="1" applyBorder="1" applyAlignment="1">
      <alignment horizontal="right" wrapText="1"/>
    </xf>
    <xf numFmtId="0" fontId="5" fillId="2" borderId="0" xfId="0" applyFont="1" applyFill="1" applyBorder="1"/>
    <xf numFmtId="0" fontId="3" fillId="0" borderId="0" xfId="0" applyFont="1" applyFill="1" applyBorder="1"/>
    <xf numFmtId="165" fontId="0" fillId="0" borderId="14" xfId="0" applyNumberFormat="1" applyBorder="1"/>
    <xf numFmtId="165" fontId="0" fillId="0" borderId="7" xfId="0" applyNumberFormat="1" applyBorder="1"/>
    <xf numFmtId="165" fontId="0" fillId="0" borderId="13" xfId="0" applyNumberFormat="1" applyBorder="1"/>
    <xf numFmtId="0" fontId="0" fillId="0" borderId="22" xfId="0" applyFont="1" applyBorder="1" applyAlignment="1">
      <alignment horizontal="right"/>
    </xf>
    <xf numFmtId="0" fontId="0" fillId="0" borderId="23" xfId="0" applyFont="1" applyBorder="1" applyAlignment="1">
      <alignment horizontal="right"/>
    </xf>
    <xf numFmtId="165" fontId="0" fillId="0" borderId="0" xfId="0" applyNumberFormat="1" applyBorder="1"/>
    <xf numFmtId="0" fontId="4" fillId="5" borderId="0" xfId="0" applyFont="1" applyFill="1" applyBorder="1"/>
    <xf numFmtId="0" fontId="4" fillId="5" borderId="0" xfId="0" applyFont="1" applyFill="1" applyBorder="1" applyAlignment="1">
      <alignment horizontal="right" wrapText="1"/>
    </xf>
    <xf numFmtId="0" fontId="5" fillId="5" borderId="0" xfId="0" applyFont="1" applyFill="1" applyBorder="1"/>
    <xf numFmtId="2" fontId="5" fillId="5" borderId="0" xfId="0" applyNumberFormat="1" applyFont="1" applyFill="1" applyBorder="1"/>
    <xf numFmtId="0" fontId="5" fillId="5" borderId="0" xfId="1" applyNumberFormat="1" applyFont="1" applyFill="1" applyBorder="1"/>
    <xf numFmtId="165" fontId="0" fillId="5" borderId="0" xfId="0" applyNumberFormat="1" applyFill="1"/>
    <xf numFmtId="1" fontId="0" fillId="5" borderId="0" xfId="0" applyNumberFormat="1" applyFill="1" applyBorder="1"/>
    <xf numFmtId="0" fontId="0" fillId="5" borderId="0" xfId="0" applyFill="1" applyBorder="1" applyAlignment="1">
      <alignment wrapText="1"/>
    </xf>
    <xf numFmtId="0" fontId="5" fillId="2" borderId="3" xfId="0" applyFont="1" applyFill="1" applyBorder="1"/>
    <xf numFmtId="0" fontId="4" fillId="0" borderId="24" xfId="0" applyFont="1" applyBorder="1" applyAlignment="1">
      <alignment horizontal="right" wrapText="1"/>
    </xf>
    <xf numFmtId="0" fontId="5" fillId="2" borderId="24" xfId="1" applyNumberFormat="1" applyFont="1" applyFill="1" applyBorder="1"/>
    <xf numFmtId="0" fontId="5" fillId="0" borderId="14" xfId="1" applyNumberFormat="1" applyFont="1" applyBorder="1"/>
    <xf numFmtId="0" fontId="5" fillId="2" borderId="14" xfId="1" applyNumberFormat="1" applyFont="1" applyFill="1" applyBorder="1"/>
    <xf numFmtId="0" fontId="5" fillId="2" borderId="25" xfId="1" applyNumberFormat="1" applyFont="1" applyFill="1" applyBorder="1"/>
    <xf numFmtId="1" fontId="0" fillId="3" borderId="7" xfId="0" applyNumberFormat="1" applyFill="1" applyBorder="1"/>
    <xf numFmtId="1" fontId="0" fillId="3" borderId="13" xfId="0" applyNumberFormat="1" applyFill="1" applyBorder="1"/>
    <xf numFmtId="0" fontId="0" fillId="0" borderId="3" xfId="0" applyBorder="1" applyAlignment="1">
      <alignment wrapText="1"/>
    </xf>
    <xf numFmtId="0" fontId="0" fillId="3" borderId="8" xfId="0" applyFill="1" applyBorder="1" applyAlignment="1">
      <alignment wrapText="1"/>
    </xf>
    <xf numFmtId="0" fontId="0" fillId="0" borderId="6" xfId="0" applyFill="1" applyBorder="1"/>
    <xf numFmtId="165" fontId="5" fillId="2" borderId="2" xfId="0" applyNumberFormat="1" applyFont="1" applyFill="1" applyBorder="1"/>
    <xf numFmtId="165" fontId="5" fillId="0" borderId="0" xfId="0" applyNumberFormat="1" applyFont="1"/>
    <xf numFmtId="165" fontId="5" fillId="2" borderId="0" xfId="0" applyNumberFormat="1" applyFont="1" applyFill="1"/>
    <xf numFmtId="165" fontId="5" fillId="2" borderId="1" xfId="0" applyNumberFormat="1" applyFont="1" applyFill="1" applyBorder="1"/>
    <xf numFmtId="0" fontId="2" fillId="0" borderId="22" xfId="0" applyFont="1" applyBorder="1" applyAlignment="1">
      <alignment horizontal="right"/>
    </xf>
    <xf numFmtId="0" fontId="2" fillId="0" borderId="23" xfId="0" applyFont="1" applyBorder="1" applyAlignment="1">
      <alignment horizontal="right"/>
    </xf>
    <xf numFmtId="0" fontId="0" fillId="5" borderId="15" xfId="0" applyFill="1" applyBorder="1"/>
    <xf numFmtId="2" fontId="0" fillId="0" borderId="3" xfId="0" applyNumberFormat="1" applyBorder="1"/>
    <xf numFmtId="2" fontId="0" fillId="0" borderId="14" xfId="0" applyNumberFormat="1" applyBorder="1"/>
    <xf numFmtId="0" fontId="2" fillId="0" borderId="27" xfId="0" applyFont="1" applyBorder="1" applyAlignment="1">
      <alignment horizontal="right"/>
    </xf>
    <xf numFmtId="0" fontId="0" fillId="5" borderId="18" xfId="0" applyFill="1" applyBorder="1"/>
    <xf numFmtId="0" fontId="0" fillId="0" borderId="18" xfId="0" applyBorder="1" applyAlignment="1">
      <alignment horizontal="right"/>
    </xf>
    <xf numFmtId="0" fontId="0" fillId="0" borderId="28" xfId="0" applyBorder="1"/>
    <xf numFmtId="0" fontId="0" fillId="5" borderId="19" xfId="0" applyFill="1" applyBorder="1"/>
    <xf numFmtId="0" fontId="5" fillId="2" borderId="8" xfId="0" applyFont="1" applyFill="1" applyBorder="1"/>
    <xf numFmtId="0" fontId="5" fillId="2" borderId="7" xfId="0" applyFont="1" applyFill="1" applyBorder="1"/>
    <xf numFmtId="0" fontId="5" fillId="0" borderId="14" xfId="0" applyFont="1" applyBorder="1"/>
    <xf numFmtId="0" fontId="5" fillId="2" borderId="13" xfId="0" applyFont="1" applyFill="1" applyBorder="1"/>
    <xf numFmtId="44" fontId="0" fillId="5" borderId="0" xfId="1" applyFont="1" applyFill="1"/>
    <xf numFmtId="0" fontId="4" fillId="0" borderId="19" xfId="0" applyFont="1" applyBorder="1"/>
    <xf numFmtId="0" fontId="5" fillId="2" borderId="14" xfId="0" applyFont="1" applyFill="1" applyBorder="1"/>
    <xf numFmtId="0" fontId="4" fillId="0" borderId="18" xfId="0" applyFont="1" applyBorder="1"/>
    <xf numFmtId="0" fontId="4" fillId="0" borderId="16" xfId="0" applyFont="1" applyBorder="1"/>
    <xf numFmtId="2" fontId="0" fillId="0" borderId="8" xfId="0" applyNumberFormat="1" applyBorder="1"/>
    <xf numFmtId="2" fontId="0" fillId="0" borderId="7" xfId="0" applyNumberFormat="1" applyBorder="1"/>
    <xf numFmtId="2" fontId="0" fillId="0" borderId="13" xfId="0" applyNumberFormat="1" applyBorder="1"/>
    <xf numFmtId="0" fontId="0" fillId="0" borderId="27" xfId="0" applyFont="1" applyBorder="1" applyAlignment="1">
      <alignment horizontal="right"/>
    </xf>
    <xf numFmtId="0" fontId="0" fillId="0" borderId="26" xfId="0" applyBorder="1" applyAlignment="1">
      <alignment wrapText="1"/>
    </xf>
    <xf numFmtId="0" fontId="0" fillId="5" borderId="0" xfId="0" applyFill="1" applyAlignment="1">
      <alignment horizontal="right"/>
    </xf>
    <xf numFmtId="0" fontId="0" fillId="0" borderId="17" xfId="0" applyBorder="1" applyAlignment="1">
      <alignment wrapText="1"/>
    </xf>
    <xf numFmtId="164" fontId="0" fillId="0" borderId="7" xfId="1" applyNumberFormat="1" applyFont="1" applyBorder="1"/>
    <xf numFmtId="164" fontId="0" fillId="0" borderId="13" xfId="1" applyNumberFormat="1" applyFont="1" applyBorder="1"/>
    <xf numFmtId="0" fontId="0" fillId="0" borderId="27" xfId="0" applyBorder="1"/>
    <xf numFmtId="0" fontId="0" fillId="0" borderId="23" xfId="0" applyBorder="1"/>
    <xf numFmtId="0" fontId="0" fillId="0" borderId="0" xfId="0" applyAlignment="1">
      <alignment horizontal="right"/>
    </xf>
    <xf numFmtId="164" fontId="0" fillId="0" borderId="7" xfId="0" applyNumberFormat="1" applyBorder="1"/>
    <xf numFmtId="164" fontId="0" fillId="0" borderId="14" xfId="0" applyNumberFormat="1" applyBorder="1"/>
    <xf numFmtId="164" fontId="0" fillId="0" borderId="13" xfId="0" applyNumberFormat="1" applyBorder="1"/>
    <xf numFmtId="1" fontId="3" fillId="3" borderId="17" xfId="0" applyNumberFormat="1" applyFont="1" applyFill="1" applyBorder="1"/>
    <xf numFmtId="1" fontId="3" fillId="3" borderId="20" xfId="0" applyNumberFormat="1" applyFont="1" applyFill="1" applyBorder="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278130</xdr:colOff>
      <xdr:row>4</xdr:row>
      <xdr:rowOff>144780</xdr:rowOff>
    </xdr:from>
    <xdr:to>
      <xdr:col>16</xdr:col>
      <xdr:colOff>0</xdr:colOff>
      <xdr:row>17</xdr:row>
      <xdr:rowOff>19050</xdr:rowOff>
    </xdr:to>
    <xdr:sp macro="" textlink="">
      <xdr:nvSpPr>
        <xdr:cNvPr id="2" name="TextBox 1">
          <a:extLst>
            <a:ext uri="{FF2B5EF4-FFF2-40B4-BE49-F238E27FC236}">
              <a16:creationId xmlns:a16="http://schemas.microsoft.com/office/drawing/2014/main" id="{51749BB5-73A7-45F6-867C-693E117CDBB8}"/>
            </a:ext>
          </a:extLst>
        </xdr:cNvPr>
        <xdr:cNvSpPr txBox="1"/>
      </xdr:nvSpPr>
      <xdr:spPr>
        <a:xfrm>
          <a:off x="6282690" y="1078230"/>
          <a:ext cx="5844540" cy="2442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To maximize contribution to earnings, produce only alloys X and Z.</a:t>
          </a:r>
          <a:r>
            <a:rPr lang="en-US" sz="1100" baseline="0">
              <a:latin typeface="Times New Roman" panose="02020603050405020304" pitchFamily="18" charset="0"/>
              <a:cs typeface="Times New Roman" panose="02020603050405020304" pitchFamily="18" charset="0"/>
            </a:rPr>
            <a:t>  With the current constraints, produce 903 tons of alloy X and 774 tons of alloy Z to get an overall contribution to earnings of $150, 801. * </a:t>
          </a:r>
        </a:p>
        <a:p>
          <a:endParaRPr lang="en-US" sz="1100" baseline="0">
            <a:latin typeface="Times New Roman" panose="02020603050405020304" pitchFamily="18" charset="0"/>
            <a:cs typeface="Times New Roman" panose="02020603050405020304" pitchFamily="18" charset="0"/>
          </a:endParaRPr>
        </a:p>
        <a:p>
          <a:r>
            <a:rPr lang="en-US" sz="1100" baseline="0">
              <a:latin typeface="Times New Roman" panose="02020603050405020304" pitchFamily="18" charset="0"/>
              <a:cs typeface="Times New Roman" panose="02020603050405020304" pitchFamily="18" charset="0"/>
            </a:rPr>
            <a:t>There is a high benefit to increasing the monthly supply of copper.  If we are able to increase the monthy supply of copper, every extra ton will increase the contribution to earnings by $315 (until we increase copper capacity to 711, at which point adding extra capacity will not change the contribution to earnings because copper capacity has become non-binding).  For example, increasing the monthly supply of copper by 100 tons (from 400 to 500) will increase contribution to earnings by $31,500!  </a:t>
          </a:r>
        </a:p>
        <a:p>
          <a:endParaRPr lang="en-US" sz="1000" baseline="0">
            <a:latin typeface="Times New Roman" panose="02020603050405020304" pitchFamily="18" charset="0"/>
            <a:cs typeface="Times New Roman" panose="02020603050405020304" pitchFamily="18" charset="0"/>
          </a:endParaRPr>
        </a:p>
        <a:p>
          <a:r>
            <a:rPr lang="en-US" sz="1000" baseline="0">
              <a:latin typeface="Times New Roman" panose="02020603050405020304" pitchFamily="18" charset="0"/>
              <a:cs typeface="Times New Roman" panose="02020603050405020304" pitchFamily="18" charset="0"/>
            </a:rPr>
            <a:t>*</a:t>
          </a:r>
          <a:r>
            <a:rPr lang="en-US" sz="1000" baseline="0">
              <a:solidFill>
                <a:schemeClr val="dk1"/>
              </a:solidFill>
              <a:effectLst/>
              <a:latin typeface="Times New Roman" panose="02020603050405020304" pitchFamily="18" charset="0"/>
              <a:ea typeface="+mn-ea"/>
              <a:cs typeface="Times New Roman" panose="02020603050405020304" pitchFamily="18" charset="0"/>
            </a:rPr>
            <a:t>When rounding to the ones digit, the integer and non-integer solutions happen to be the same in this case.  If you do not need an integer number of tons, you can produce 903.22 --rounded </a:t>
          </a:r>
          <a:r>
            <a:rPr lang="en-US" sz="1000" i="1" baseline="0">
              <a:solidFill>
                <a:schemeClr val="dk1"/>
              </a:solidFill>
              <a:effectLst/>
              <a:latin typeface="Times New Roman" panose="02020603050405020304" pitchFamily="18" charset="0"/>
              <a:ea typeface="+mn-ea"/>
              <a:cs typeface="Times New Roman" panose="02020603050405020304" pitchFamily="18" charset="0"/>
            </a:rPr>
            <a:t>down</a:t>
          </a:r>
          <a:r>
            <a:rPr lang="en-US" sz="1000" baseline="0">
              <a:solidFill>
                <a:schemeClr val="dk1"/>
              </a:solidFill>
              <a:effectLst/>
              <a:latin typeface="Times New Roman" panose="02020603050405020304" pitchFamily="18" charset="0"/>
              <a:ea typeface="+mn-ea"/>
              <a:cs typeface="Times New Roman" panose="02020603050405020304" pitchFamily="18" charset="0"/>
            </a:rPr>
            <a:t> at the hundreth to avoid exceeding monthly supply -- tons of X and 774.19 tons of Z for a slighly higher profit of $150, 838.  </a:t>
          </a:r>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38100</xdr:colOff>
      <xdr:row>4</xdr:row>
      <xdr:rowOff>156210</xdr:rowOff>
    </xdr:from>
    <xdr:to>
      <xdr:col>11</xdr:col>
      <xdr:colOff>316230</xdr:colOff>
      <xdr:row>21</xdr:row>
      <xdr:rowOff>0</xdr:rowOff>
    </xdr:to>
    <xdr:sp macro="" textlink="">
      <xdr:nvSpPr>
        <xdr:cNvPr id="2" name="TextBox 1">
          <a:extLst>
            <a:ext uri="{FF2B5EF4-FFF2-40B4-BE49-F238E27FC236}">
              <a16:creationId xmlns:a16="http://schemas.microsoft.com/office/drawing/2014/main" id="{1979D65B-FC42-4AB0-8527-85B0D0529B42}"/>
            </a:ext>
          </a:extLst>
        </xdr:cNvPr>
        <xdr:cNvSpPr txBox="1"/>
      </xdr:nvSpPr>
      <xdr:spPr>
        <a:xfrm>
          <a:off x="7604760" y="1162050"/>
          <a:ext cx="3550920" cy="3291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The optimal product mix is 26,666 bags of "Stir</a:t>
          </a:r>
          <a:r>
            <a:rPr lang="en-US" sz="1100" baseline="0">
              <a:latin typeface="Times New Roman" panose="02020603050405020304" pitchFamily="18" charset="0"/>
              <a:cs typeface="Times New Roman" panose="02020603050405020304" pitchFamily="18" charset="0"/>
            </a:rPr>
            <a:t> Fry," 18,333 bags of "Barbecue," no production of "Hearty Mushrooms," and 12,667 bags of "Veggie Crunch."  This gives an overall contribution to earnings of $11,813.18.  *</a:t>
          </a:r>
        </a:p>
        <a:p>
          <a:endParaRPr lang="en-US" sz="1100" baseline="0">
            <a:latin typeface="Times New Roman" panose="02020603050405020304" pitchFamily="18" charset="0"/>
            <a:cs typeface="Times New Roman" panose="02020603050405020304" pitchFamily="18" charset="0"/>
          </a:endParaRPr>
        </a:p>
        <a:p>
          <a:r>
            <a:rPr lang="en-US" sz="1100" baseline="0">
              <a:latin typeface="Times New Roman" panose="02020603050405020304" pitchFamily="18" charset="0"/>
              <a:cs typeface="Times New Roman" panose="02020603050405020304" pitchFamily="18" charset="0"/>
            </a:rPr>
            <a:t>The value of an extra ounce of green peppers is less than 2 cents (&lt; $0.02).  Increasing monthly supply of green peppers by </a:t>
          </a:r>
          <a:r>
            <a:rPr lang="en-US" sz="1100" i="0" baseline="0">
              <a:latin typeface="Times New Roman" panose="02020603050405020304" pitchFamily="18" charset="0"/>
              <a:cs typeface="Times New Roman" panose="02020603050405020304" pitchFamily="18" charset="0"/>
            </a:rPr>
            <a:t>10 ounces </a:t>
          </a:r>
          <a:r>
            <a:rPr lang="en-US" sz="1100" baseline="0">
              <a:latin typeface="Times New Roman" panose="02020603050405020304" pitchFamily="18" charset="0"/>
              <a:cs typeface="Times New Roman" panose="02020603050405020304" pitchFamily="18" charset="0"/>
            </a:rPr>
            <a:t>would increase contribution to earnings by 16 cents.</a:t>
          </a:r>
        </a:p>
        <a:p>
          <a:endParaRPr lang="en-US" sz="1100" baseline="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0">
              <a:solidFill>
                <a:schemeClr val="dk1"/>
              </a:solidFill>
              <a:effectLst/>
              <a:latin typeface="Times New Roman" panose="02020603050405020304" pitchFamily="18" charset="0"/>
              <a:ea typeface="+mn-ea"/>
              <a:cs typeface="Times New Roman" panose="02020603050405020304" pitchFamily="18" charset="0"/>
            </a:rPr>
            <a:t>* Since we can only produce the mixes in 10 oz. bags, I used an integer constraint on the number of bags of each mix produced.  At first I had no integer constaint and simply rounded the number of bags down for each mix (rounded down to avoid exceeding capacity); however, rounding everything down --to 26,666 bags Stir Fry, 18,333 bags barbeque, and 12,666 bags veggie crunch -- actually produced a slightly suboptimal solution (by one bag of veggie crunch) when compared to the integer case.</a:t>
          </a:r>
          <a:endParaRPr lang="en-US" sz="1000">
            <a:effectLst/>
            <a:latin typeface="Times New Roman" panose="02020603050405020304" pitchFamily="18" charset="0"/>
            <a:cs typeface="Times New Roman" panose="02020603050405020304" pitchFamily="18" charset="0"/>
          </a:endParaRPr>
        </a:p>
        <a:p>
          <a:endParaRPr lang="en-US" sz="1100" baseline="0">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144780</xdr:colOff>
      <xdr:row>7</xdr:row>
      <xdr:rowOff>87630</xdr:rowOff>
    </xdr:from>
    <xdr:to>
      <xdr:col>14</xdr:col>
      <xdr:colOff>247650</xdr:colOff>
      <xdr:row>18</xdr:row>
      <xdr:rowOff>118110</xdr:rowOff>
    </xdr:to>
    <xdr:sp macro="" textlink="">
      <xdr:nvSpPr>
        <xdr:cNvPr id="2" name="TextBox 1">
          <a:extLst>
            <a:ext uri="{FF2B5EF4-FFF2-40B4-BE49-F238E27FC236}">
              <a16:creationId xmlns:a16="http://schemas.microsoft.com/office/drawing/2014/main" id="{384F669B-773B-4612-8F71-94398AFF779C}"/>
            </a:ext>
          </a:extLst>
        </xdr:cNvPr>
        <xdr:cNvSpPr txBox="1"/>
      </xdr:nvSpPr>
      <xdr:spPr>
        <a:xfrm>
          <a:off x="6953250" y="1733550"/>
          <a:ext cx="4724400" cy="205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dk1"/>
              </a:solidFill>
              <a:effectLst/>
              <a:latin typeface="Times New Roman" panose="02020603050405020304" pitchFamily="18" charset="0"/>
              <a:ea typeface="+mn-ea"/>
              <a:cs typeface="Times New Roman" panose="02020603050405020304" pitchFamily="18" charset="0"/>
            </a:rPr>
            <a:t>The optimal motor shipping schedule is shown at the bottom left.  </a:t>
          </a:r>
        </a:p>
        <a:p>
          <a:endParaRPr lang="en-US" sz="1100" baseline="0">
            <a:solidFill>
              <a:schemeClr val="dk1"/>
            </a:solidFill>
            <a:effectLst/>
            <a:latin typeface="Times New Roman" panose="02020603050405020304" pitchFamily="18" charset="0"/>
            <a:ea typeface="+mn-ea"/>
            <a:cs typeface="Times New Roman" panose="02020603050405020304" pitchFamily="18" charset="0"/>
          </a:endParaRPr>
        </a:p>
        <a:p>
          <a:r>
            <a:rPr lang="en-US" sz="1100" baseline="0">
              <a:solidFill>
                <a:schemeClr val="dk1"/>
              </a:solidFill>
              <a:effectLst/>
              <a:latin typeface="Times New Roman" panose="02020603050405020304" pitchFamily="18" charset="0"/>
              <a:ea typeface="+mn-ea"/>
              <a:cs typeface="Times New Roman" panose="02020603050405020304" pitchFamily="18" charset="0"/>
            </a:rPr>
            <a:t>Every additional motor produced per month at Arlington would decrease the overall shipping cost by $6; so I</a:t>
          </a:r>
          <a:r>
            <a:rPr lang="en-US" sz="1100">
              <a:latin typeface="Times New Roman" panose="02020603050405020304" pitchFamily="18" charset="0"/>
              <a:cs typeface="Times New Roman" panose="02020603050405020304" pitchFamily="18" charset="0"/>
            </a:rPr>
            <a:t> recommend trying</a:t>
          </a:r>
          <a:r>
            <a:rPr lang="en-US" sz="1100" baseline="0">
              <a:latin typeface="Times New Roman" panose="02020603050405020304" pitchFamily="18" charset="0"/>
              <a:cs typeface="Times New Roman" panose="02020603050405020304" pitchFamily="18" charset="0"/>
            </a:rPr>
            <a:t> to increase the monthly capacity at Arlington above 800 motors per month.  This decrease in cost continues up to a capacity of 1200 motors/month, for a total decrease of  $6*400 = $2,400 in cost.  </a:t>
          </a:r>
        </a:p>
        <a:p>
          <a:endParaRPr lang="en-US" sz="1100" baseline="0">
            <a:latin typeface="Times New Roman" panose="02020603050405020304" pitchFamily="18" charset="0"/>
            <a:cs typeface="Times New Roman" panose="02020603050405020304" pitchFamily="18" charset="0"/>
          </a:endParaRPr>
        </a:p>
        <a:p>
          <a:r>
            <a:rPr lang="en-US" sz="1100" baseline="0">
              <a:latin typeface="Times New Roman" panose="02020603050405020304" pitchFamily="18" charset="0"/>
              <a:cs typeface="Times New Roman" panose="02020603050405020304" pitchFamily="18" charset="0"/>
            </a:rPr>
            <a:t>Also if the cost of shipping Canton to Hilton was decreased by just over $1, then it would become part of the optimal solution.  So Johnson Electric may want to look into getting down costs on that route.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106680</xdr:colOff>
      <xdr:row>7</xdr:row>
      <xdr:rowOff>106680</xdr:rowOff>
    </xdr:from>
    <xdr:to>
      <xdr:col>13</xdr:col>
      <xdr:colOff>335280</xdr:colOff>
      <xdr:row>19</xdr:row>
      <xdr:rowOff>137160</xdr:rowOff>
    </xdr:to>
    <xdr:sp macro="" textlink="">
      <xdr:nvSpPr>
        <xdr:cNvPr id="2" name="TextBox 1">
          <a:extLst>
            <a:ext uri="{FF2B5EF4-FFF2-40B4-BE49-F238E27FC236}">
              <a16:creationId xmlns:a16="http://schemas.microsoft.com/office/drawing/2014/main" id="{5D3D6F1F-5EA0-41D3-B800-186C66170705}"/>
            </a:ext>
          </a:extLst>
        </xdr:cNvPr>
        <xdr:cNvSpPr txBox="1"/>
      </xdr:nvSpPr>
      <xdr:spPr>
        <a:xfrm>
          <a:off x="9349740" y="1394460"/>
          <a:ext cx="4499610" cy="3299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The optimal investment portfolio</a:t>
          </a:r>
          <a:r>
            <a:rPr lang="en-US" sz="1100" baseline="0">
              <a:latin typeface="Times New Roman" panose="02020603050405020304" pitchFamily="18" charset="0"/>
              <a:cs typeface="Times New Roman" panose="02020603050405020304" pitchFamily="18" charset="0"/>
            </a:rPr>
            <a:t> given the constraints is shown in yellow under investment portfolio.</a:t>
          </a:r>
        </a:p>
        <a:p>
          <a:endParaRPr lang="en-US" sz="1100" baseline="0">
            <a:latin typeface="Times New Roman" panose="02020603050405020304" pitchFamily="18" charset="0"/>
            <a:cs typeface="Times New Roman" panose="02020603050405020304" pitchFamily="18" charset="0"/>
          </a:endParaRPr>
        </a:p>
        <a:p>
          <a:r>
            <a:rPr lang="en-US" sz="1100" baseline="0">
              <a:latin typeface="Times New Roman" panose="02020603050405020304" pitchFamily="18" charset="0"/>
              <a:cs typeface="Times New Roman" panose="02020603050405020304" pitchFamily="18" charset="0"/>
            </a:rPr>
            <a:t>Note that if the avg. annual return of Barney is increased by 1.71% (from 0.0562 to 0.0733) then it would become something that you'd want to invest in to have the optimal investment portfolio. </a:t>
          </a:r>
        </a:p>
        <a:p>
          <a:endParaRPr lang="en-US" sz="1100" baseline="0">
            <a:latin typeface="Times New Roman" panose="02020603050405020304" pitchFamily="18" charset="0"/>
            <a:cs typeface="Times New Roman" panose="02020603050405020304" pitchFamily="18" charset="0"/>
          </a:endParaRPr>
        </a:p>
        <a:p>
          <a:r>
            <a:rPr lang="en-US" sz="1100" baseline="0">
              <a:latin typeface="Times New Roman" panose="02020603050405020304" pitchFamily="18" charset="0"/>
              <a:cs typeface="Times New Roman" panose="02020603050405020304" pitchFamily="18" charset="0"/>
            </a:rPr>
            <a:t>If the avg. annual return of Chilton is increased by only 0.53% (from 0.068 to 0.0733) then it would have become part of the optimal solution.</a:t>
          </a:r>
        </a:p>
        <a:p>
          <a:endParaRPr lang="en-US" sz="1100" baseline="0">
            <a:latin typeface="Times New Roman" panose="02020603050405020304" pitchFamily="18" charset="0"/>
            <a:cs typeface="Times New Roman" panose="02020603050405020304" pitchFamily="18" charset="0"/>
          </a:endParaRPr>
        </a:p>
        <a:p>
          <a:r>
            <a:rPr lang="en-US" sz="1100" baseline="0">
              <a:latin typeface="Times New Roman" panose="02020603050405020304" pitchFamily="18" charset="0"/>
              <a:cs typeface="Times New Roman" panose="02020603050405020304" pitchFamily="18" charset="0"/>
            </a:rPr>
            <a:t>The comments above matter if you're not sure about the average return on some of your investements.  The comments below matter if you weren't set on having the acceptable risk at 2.5.</a:t>
          </a:r>
        </a:p>
        <a:p>
          <a:endParaRPr lang="en-US" sz="1100" baseline="0">
            <a:latin typeface="Times New Roman" panose="02020603050405020304" pitchFamily="18" charset="0"/>
            <a:cs typeface="Times New Roman" panose="02020603050405020304" pitchFamily="18" charset="0"/>
          </a:endParaRPr>
        </a:p>
        <a:p>
          <a:r>
            <a:rPr lang="en-US" sz="1100" baseline="0">
              <a:latin typeface="Times New Roman" panose="02020603050405020304" pitchFamily="18" charset="0"/>
              <a:cs typeface="Times New Roman" panose="02020603050405020304" pitchFamily="18" charset="0"/>
            </a:rPr>
            <a:t>If you increase your acceptable risk to 2.8, then your expected annual returns increase by $84.75.  And if you decrease your risk to 1.8 then your expected annual returns decrease by $197.75.  (Between 1.8 and 2.8, your expected change in returns based on risk is $282.5/unit risk.)  You can adjust your acceptable risk and expected return accordingly as you see fit.</a:t>
          </a:r>
          <a:endParaRPr lang="en-US" sz="11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5EB6C-9831-421F-AA2A-751096220A4F}">
  <dimension ref="A1:Z42"/>
  <sheetViews>
    <sheetView workbookViewId="0"/>
  </sheetViews>
  <sheetFormatPr defaultRowHeight="14.4" x14ac:dyDescent="0.55000000000000004"/>
  <cols>
    <col min="1" max="2" width="8.83984375" style="3"/>
    <col min="3" max="3" width="20.15625" style="8" customWidth="1"/>
    <col min="4" max="4" width="12.83984375" customWidth="1"/>
    <col min="5" max="5" width="14.578125" customWidth="1"/>
    <col min="10" max="10" width="13.83984375" bestFit="1" customWidth="1"/>
    <col min="12" max="13" width="8.83984375" style="5"/>
    <col min="14" max="26" width="8.83984375" style="3"/>
  </cols>
  <sheetData>
    <row r="1" spans="1:26" s="4" customFormat="1" x14ac:dyDescent="0.55000000000000004">
      <c r="A1" s="3"/>
      <c r="B1" s="3"/>
      <c r="C1" s="3" t="s">
        <v>17</v>
      </c>
      <c r="K1" s="3"/>
      <c r="L1" s="3"/>
      <c r="M1" s="3"/>
      <c r="N1" s="3"/>
      <c r="O1" s="3"/>
      <c r="P1" s="3"/>
      <c r="Q1" s="3"/>
      <c r="R1" s="3"/>
      <c r="S1" s="3"/>
      <c r="T1" s="3"/>
      <c r="U1" s="3"/>
      <c r="V1" s="3"/>
      <c r="W1" s="3"/>
      <c r="X1" s="3"/>
      <c r="Y1" s="3"/>
      <c r="Z1" s="3"/>
    </row>
    <row r="2" spans="1:26" s="4" customFormat="1" ht="16.5" customHeight="1" x14ac:dyDescent="0.55000000000000004">
      <c r="A2" s="3"/>
      <c r="B2" s="3"/>
      <c r="C2" s="3"/>
      <c r="E2" s="108" t="s">
        <v>198</v>
      </c>
      <c r="H2" s="3"/>
      <c r="K2" s="3"/>
      <c r="L2" s="3"/>
      <c r="M2" s="3"/>
      <c r="N2" s="3"/>
      <c r="O2" s="3"/>
      <c r="P2" s="3"/>
      <c r="Q2" s="3"/>
      <c r="R2" s="3"/>
      <c r="S2" s="3"/>
      <c r="T2" s="3"/>
      <c r="U2" s="3"/>
      <c r="V2" s="3"/>
      <c r="W2" s="3"/>
      <c r="X2" s="3"/>
      <c r="Y2" s="3"/>
      <c r="Z2" s="3"/>
    </row>
    <row r="3" spans="1:26" ht="14.7" thickBot="1" x14ac:dyDescent="0.6">
      <c r="C3" s="3"/>
      <c r="D3" s="89" t="s">
        <v>4</v>
      </c>
      <c r="E3" s="84" t="s">
        <v>5</v>
      </c>
      <c r="F3" s="84" t="s">
        <v>6</v>
      </c>
      <c r="G3" s="85" t="s">
        <v>7</v>
      </c>
      <c r="H3" s="3"/>
      <c r="I3" t="s">
        <v>200</v>
      </c>
      <c r="K3" s="3"/>
      <c r="L3" s="3"/>
      <c r="M3" s="3"/>
    </row>
    <row r="4" spans="1:26" ht="27.9" customHeight="1" thickTop="1" x14ac:dyDescent="0.55000000000000004">
      <c r="C4" s="107" t="s">
        <v>197</v>
      </c>
      <c r="D4" s="49">
        <v>35</v>
      </c>
      <c r="E4" s="29">
        <v>47</v>
      </c>
      <c r="F4" s="29">
        <v>60</v>
      </c>
      <c r="G4" s="50">
        <v>140</v>
      </c>
      <c r="H4" s="3"/>
      <c r="I4" t="s">
        <v>11</v>
      </c>
      <c r="J4" s="22">
        <f>SUMPRODUCT(AlloyContributionToEarnings, productionAmount)</f>
        <v>150801</v>
      </c>
      <c r="K4" s="2" t="s">
        <v>12</v>
      </c>
      <c r="L4" s="3"/>
      <c r="M4" s="3"/>
    </row>
    <row r="5" spans="1:26" ht="28.8" customHeight="1" x14ac:dyDescent="0.55000000000000004">
      <c r="C5" s="109" t="s">
        <v>199</v>
      </c>
      <c r="D5" s="24">
        <v>0</v>
      </c>
      <c r="E5" s="25">
        <v>903</v>
      </c>
      <c r="F5" s="25">
        <v>0</v>
      </c>
      <c r="G5" s="26">
        <v>774</v>
      </c>
      <c r="H5" s="3"/>
      <c r="I5" s="3"/>
      <c r="J5" s="3"/>
      <c r="K5" s="3"/>
      <c r="L5" s="3"/>
      <c r="M5" s="3"/>
    </row>
    <row r="6" spans="1:26" s="6" customFormat="1" x14ac:dyDescent="0.55000000000000004">
      <c r="A6" s="3"/>
      <c r="B6" s="3"/>
      <c r="C6" s="3"/>
      <c r="D6" s="4"/>
      <c r="E6" s="4"/>
      <c r="F6" s="3"/>
      <c r="G6" s="3"/>
      <c r="H6" s="3"/>
      <c r="I6" s="3"/>
      <c r="J6" s="3"/>
      <c r="K6" s="3"/>
      <c r="L6" s="3"/>
      <c r="M6" s="3"/>
      <c r="N6" s="3"/>
      <c r="O6" s="3"/>
      <c r="P6" s="3"/>
      <c r="Q6" s="3"/>
      <c r="R6" s="3"/>
      <c r="S6" s="3"/>
      <c r="T6" s="3"/>
      <c r="U6" s="3"/>
      <c r="V6" s="3"/>
      <c r="W6" s="3"/>
      <c r="X6" s="3"/>
      <c r="Y6" s="3"/>
      <c r="Z6" s="3"/>
    </row>
    <row r="7" spans="1:26" x14ac:dyDescent="0.55000000000000004">
      <c r="C7" s="2" t="s">
        <v>13</v>
      </c>
      <c r="D7" s="98"/>
      <c r="E7" s="4"/>
      <c r="F7" s="3"/>
      <c r="G7" s="3"/>
      <c r="H7" s="3"/>
      <c r="I7" s="3"/>
      <c r="J7" s="3"/>
      <c r="K7" s="3"/>
      <c r="L7" s="3"/>
      <c r="M7" s="3"/>
    </row>
    <row r="8" spans="1:26" x14ac:dyDescent="0.55000000000000004">
      <c r="C8" s="99" t="s">
        <v>14</v>
      </c>
      <c r="D8" s="101" t="s">
        <v>15</v>
      </c>
      <c r="E8" s="102" t="s">
        <v>16</v>
      </c>
      <c r="F8" s="3"/>
      <c r="G8" s="3"/>
      <c r="H8" s="3"/>
      <c r="I8" s="3"/>
      <c r="J8" s="3"/>
      <c r="K8" s="3"/>
      <c r="L8" s="3"/>
      <c r="M8" s="3"/>
    </row>
    <row r="9" spans="1:26" x14ac:dyDescent="0.55000000000000004">
      <c r="C9" s="69" t="s">
        <v>8</v>
      </c>
      <c r="D9" s="53">
        <f>SUMPRODUCT(Aluminum, productionAmount)</f>
        <v>477.30000000000007</v>
      </c>
      <c r="E9" s="100">
        <v>600</v>
      </c>
      <c r="F9" s="3"/>
      <c r="G9" s="3"/>
      <c r="H9" s="3"/>
      <c r="I9" s="3"/>
      <c r="J9" s="3"/>
      <c r="K9" s="3"/>
      <c r="L9" s="3"/>
      <c r="M9" s="3"/>
    </row>
    <row r="10" spans="1:26" x14ac:dyDescent="0.55000000000000004">
      <c r="C10" s="11" t="s">
        <v>9</v>
      </c>
      <c r="D10" s="1">
        <f>SUMPRODUCT(Copper, productionAmount)</f>
        <v>399.90000000000003</v>
      </c>
      <c r="E10" s="96">
        <v>400</v>
      </c>
      <c r="F10" s="3"/>
      <c r="G10" s="3"/>
      <c r="H10" s="3"/>
      <c r="I10" s="3"/>
      <c r="J10" s="3"/>
      <c r="K10" s="3"/>
      <c r="L10" s="3"/>
      <c r="M10" s="3"/>
    </row>
    <row r="11" spans="1:26" x14ac:dyDescent="0.55000000000000004">
      <c r="C11" s="94" t="s">
        <v>10</v>
      </c>
      <c r="D11" s="95">
        <f>SUMPRODUCT(Magnesium, productionAmount)</f>
        <v>799.8</v>
      </c>
      <c r="E11" s="97">
        <v>800</v>
      </c>
      <c r="F11" s="3"/>
      <c r="G11" s="3"/>
      <c r="H11" s="3"/>
      <c r="I11" s="3"/>
      <c r="J11" s="3"/>
      <c r="K11" s="3"/>
      <c r="L11" s="3"/>
      <c r="M11" s="3"/>
    </row>
    <row r="12" spans="1:26" x14ac:dyDescent="0.55000000000000004">
      <c r="C12" s="3"/>
      <c r="D12" s="3"/>
      <c r="E12" s="3"/>
      <c r="F12" s="3"/>
      <c r="G12" s="3"/>
      <c r="H12" s="3"/>
      <c r="I12" s="3"/>
      <c r="J12" s="3"/>
      <c r="K12" s="3"/>
      <c r="L12" s="3"/>
      <c r="M12" s="3"/>
    </row>
    <row r="13" spans="1:26" x14ac:dyDescent="0.55000000000000004">
      <c r="C13" s="2" t="s">
        <v>196</v>
      </c>
      <c r="D13" s="93"/>
      <c r="E13" s="91" t="s">
        <v>191</v>
      </c>
      <c r="F13" s="90"/>
      <c r="G13" s="86"/>
      <c r="H13" s="3"/>
      <c r="I13" s="3"/>
      <c r="J13" s="3"/>
      <c r="K13" s="3"/>
      <c r="L13" s="3"/>
      <c r="M13" s="3"/>
    </row>
    <row r="14" spans="1:26" s="15" customFormat="1" ht="14.7" thickBot="1" x14ac:dyDescent="0.6">
      <c r="A14" s="3"/>
      <c r="B14" s="3"/>
      <c r="C14" s="92" t="s">
        <v>0</v>
      </c>
      <c r="D14" s="106" t="s">
        <v>4</v>
      </c>
      <c r="E14" s="58" t="s">
        <v>5</v>
      </c>
      <c r="F14" s="58" t="s">
        <v>6</v>
      </c>
      <c r="G14" s="59" t="s">
        <v>7</v>
      </c>
      <c r="H14" s="3"/>
      <c r="I14" s="3"/>
      <c r="J14" s="3"/>
      <c r="K14" s="3"/>
      <c r="L14" s="3"/>
      <c r="M14" s="3"/>
      <c r="N14" s="3"/>
      <c r="O14" s="3"/>
      <c r="P14" s="3"/>
      <c r="Q14" s="3"/>
      <c r="R14" s="3"/>
      <c r="S14" s="3"/>
      <c r="T14" s="3"/>
      <c r="U14" s="3"/>
      <c r="V14" s="3"/>
      <c r="W14" s="3"/>
      <c r="X14" s="3"/>
      <c r="Y14" s="3"/>
      <c r="Z14" s="3"/>
    </row>
    <row r="15" spans="1:26" s="3" customFormat="1" ht="14.7" thickTop="1" x14ac:dyDescent="0.55000000000000004">
      <c r="C15" s="8" t="s">
        <v>1</v>
      </c>
      <c r="D15" s="87">
        <v>0.3</v>
      </c>
      <c r="E15" s="51">
        <v>0.4</v>
      </c>
      <c r="F15" s="51">
        <v>0.1</v>
      </c>
      <c r="G15" s="88">
        <v>0.15</v>
      </c>
    </row>
    <row r="16" spans="1:26" s="3" customFormat="1" x14ac:dyDescent="0.55000000000000004">
      <c r="C16" s="8" t="s">
        <v>2</v>
      </c>
      <c r="D16" s="87">
        <v>0.3</v>
      </c>
      <c r="E16" s="51">
        <v>0.1</v>
      </c>
      <c r="F16" s="51">
        <v>0.25</v>
      </c>
      <c r="G16" s="88">
        <v>0.4</v>
      </c>
    </row>
    <row r="17" spans="3:7" s="3" customFormat="1" x14ac:dyDescent="0.55000000000000004">
      <c r="C17" s="14" t="s">
        <v>3</v>
      </c>
      <c r="D17" s="103">
        <v>0.4</v>
      </c>
      <c r="E17" s="104">
        <v>0.5</v>
      </c>
      <c r="F17" s="104">
        <v>0.65</v>
      </c>
      <c r="G17" s="105">
        <v>0.45</v>
      </c>
    </row>
    <row r="18" spans="3:7" s="3" customFormat="1" x14ac:dyDescent="0.55000000000000004"/>
    <row r="19" spans="3:7" s="3" customFormat="1" x14ac:dyDescent="0.55000000000000004"/>
    <row r="20" spans="3:7" s="3" customFormat="1" x14ac:dyDescent="0.55000000000000004"/>
    <row r="21" spans="3:7" s="3" customFormat="1" x14ac:dyDescent="0.55000000000000004"/>
    <row r="22" spans="3:7" s="3" customFormat="1" x14ac:dyDescent="0.55000000000000004"/>
    <row r="23" spans="3:7" s="3" customFormat="1" x14ac:dyDescent="0.55000000000000004"/>
    <row r="24" spans="3:7" s="3" customFormat="1" x14ac:dyDescent="0.55000000000000004"/>
    <row r="25" spans="3:7" s="3" customFormat="1" x14ac:dyDescent="0.55000000000000004"/>
    <row r="26" spans="3:7" s="3" customFormat="1" x14ac:dyDescent="0.55000000000000004"/>
    <row r="27" spans="3:7" s="3" customFormat="1" x14ac:dyDescent="0.55000000000000004"/>
    <row r="28" spans="3:7" s="3" customFormat="1" x14ac:dyDescent="0.55000000000000004"/>
    <row r="29" spans="3:7" s="3" customFormat="1" x14ac:dyDescent="0.55000000000000004"/>
    <row r="30" spans="3:7" s="3" customFormat="1" x14ac:dyDescent="0.55000000000000004"/>
    <row r="31" spans="3:7" s="3" customFormat="1" x14ac:dyDescent="0.55000000000000004"/>
    <row r="32" spans="3:7" s="3" customFormat="1" x14ac:dyDescent="0.55000000000000004"/>
    <row r="33" spans="1:26" s="3" customFormat="1" x14ac:dyDescent="0.55000000000000004"/>
    <row r="34" spans="1:26" s="3" customFormat="1" x14ac:dyDescent="0.55000000000000004"/>
    <row r="35" spans="1:26" s="3" customFormat="1" x14ac:dyDescent="0.55000000000000004"/>
    <row r="36" spans="1:26" s="3" customFormat="1" x14ac:dyDescent="0.55000000000000004"/>
    <row r="37" spans="1:26" s="3" customFormat="1" x14ac:dyDescent="0.55000000000000004"/>
    <row r="38" spans="1:26" s="3" customFormat="1" x14ac:dyDescent="0.55000000000000004"/>
    <row r="39" spans="1:26" s="3" customFormat="1" x14ac:dyDescent="0.55000000000000004"/>
    <row r="40" spans="1:26" s="3" customFormat="1" x14ac:dyDescent="0.55000000000000004"/>
    <row r="41" spans="1:26" s="4" customFormat="1" x14ac:dyDescent="0.55000000000000004">
      <c r="A41" s="3"/>
      <c r="B41" s="3"/>
      <c r="C41" s="7"/>
      <c r="L41" s="3"/>
      <c r="M41" s="3"/>
      <c r="N41" s="3"/>
      <c r="O41" s="3"/>
      <c r="P41" s="3"/>
      <c r="Q41" s="3"/>
      <c r="R41" s="3"/>
      <c r="S41" s="3"/>
      <c r="T41" s="3"/>
      <c r="U41" s="3"/>
      <c r="V41" s="3"/>
      <c r="W41" s="3"/>
      <c r="X41" s="3"/>
      <c r="Y41" s="3"/>
      <c r="Z41" s="3"/>
    </row>
    <row r="42" spans="1:26" s="4" customFormat="1" x14ac:dyDescent="0.55000000000000004">
      <c r="A42" s="3"/>
      <c r="B42" s="3"/>
      <c r="C42" s="7"/>
      <c r="L42" s="3"/>
      <c r="M42" s="3"/>
      <c r="N42" s="3"/>
      <c r="O42" s="3"/>
      <c r="P42" s="3"/>
      <c r="Q42" s="3"/>
      <c r="R42" s="3"/>
      <c r="S42" s="3"/>
      <c r="T42" s="3"/>
      <c r="U42" s="3"/>
      <c r="V42" s="3"/>
      <c r="W42" s="3"/>
      <c r="X42" s="3"/>
      <c r="Y42" s="3"/>
      <c r="Z42" s="3"/>
    </row>
  </sheetData>
  <pageMargins left="0.7" right="0.7" top="0.75" bottom="0.75" header="0.3" footer="0.3"/>
  <pageSetup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288AE-0044-4D70-8DB5-706ACE649DFC}">
  <dimension ref="A1:H19"/>
  <sheetViews>
    <sheetView showGridLines="0" workbookViewId="0">
      <selection activeCell="C26" sqref="C26"/>
    </sheetView>
  </sheetViews>
  <sheetFormatPr defaultRowHeight="14.4" x14ac:dyDescent="0.55000000000000004"/>
  <cols>
    <col min="1" max="1" width="2.1015625" customWidth="1"/>
    <col min="2" max="2" width="5.89453125" bestFit="1" customWidth="1"/>
    <col min="3" max="3" width="18.26171875" bestFit="1" customWidth="1"/>
    <col min="4" max="4" width="11.68359375" bestFit="1" customWidth="1"/>
    <col min="5" max="5" width="12.26171875" bestFit="1" customWidth="1"/>
    <col min="6" max="6" width="9.5234375" bestFit="1" customWidth="1"/>
    <col min="7" max="8" width="11.68359375" bestFit="1" customWidth="1"/>
  </cols>
  <sheetData>
    <row r="1" spans="1:8" x14ac:dyDescent="0.55000000000000004">
      <c r="A1" s="16" t="s">
        <v>18</v>
      </c>
    </row>
    <row r="2" spans="1:8" x14ac:dyDescent="0.55000000000000004">
      <c r="A2" s="16" t="s">
        <v>19</v>
      </c>
    </row>
    <row r="3" spans="1:8" x14ac:dyDescent="0.55000000000000004">
      <c r="A3" s="16" t="s">
        <v>20</v>
      </c>
    </row>
    <row r="6" spans="1:8" ht="14.7" thickBot="1" x14ac:dyDescent="0.6">
      <c r="A6" t="s">
        <v>21</v>
      </c>
    </row>
    <row r="7" spans="1:8" x14ac:dyDescent="0.55000000000000004">
      <c r="B7" s="19"/>
      <c r="C7" s="19"/>
      <c r="D7" s="19" t="s">
        <v>24</v>
      </c>
      <c r="E7" s="19" t="s">
        <v>26</v>
      </c>
      <c r="F7" s="19" t="s">
        <v>28</v>
      </c>
      <c r="G7" s="19" t="s">
        <v>30</v>
      </c>
      <c r="H7" s="19" t="s">
        <v>30</v>
      </c>
    </row>
    <row r="8" spans="1:8" ht="14.7" thickBot="1" x14ac:dyDescent="0.6">
      <c r="B8" s="20" t="s">
        <v>22</v>
      </c>
      <c r="C8" s="20" t="s">
        <v>23</v>
      </c>
      <c r="D8" s="20" t="s">
        <v>25</v>
      </c>
      <c r="E8" s="20" t="s">
        <v>27</v>
      </c>
      <c r="F8" s="20" t="s">
        <v>29</v>
      </c>
      <c r="G8" s="20" t="s">
        <v>31</v>
      </c>
      <c r="H8" s="20" t="s">
        <v>32</v>
      </c>
    </row>
    <row r="9" spans="1:8" x14ac:dyDescent="0.55000000000000004">
      <c r="B9" s="17" t="s">
        <v>38</v>
      </c>
      <c r="C9" s="17" t="s">
        <v>39</v>
      </c>
      <c r="D9" s="17">
        <v>0</v>
      </c>
      <c r="E9" s="17">
        <v>-71.935483870967744</v>
      </c>
      <c r="F9" s="17">
        <v>35</v>
      </c>
      <c r="G9" s="17">
        <v>71.935483870967744</v>
      </c>
      <c r="H9" s="17">
        <v>1E+30</v>
      </c>
    </row>
    <row r="10" spans="1:8" x14ac:dyDescent="0.55000000000000004">
      <c r="B10" s="17" t="s">
        <v>40</v>
      </c>
      <c r="C10" s="17" t="s">
        <v>41</v>
      </c>
      <c r="D10" s="17">
        <v>903.22580645161315</v>
      </c>
      <c r="E10" s="17">
        <v>0</v>
      </c>
      <c r="F10" s="17">
        <v>47</v>
      </c>
      <c r="G10" s="17">
        <v>108.55555555555554</v>
      </c>
      <c r="H10" s="17">
        <v>11.999999999999986</v>
      </c>
    </row>
    <row r="11" spans="1:8" x14ac:dyDescent="0.55000000000000004">
      <c r="B11" s="17" t="s">
        <v>42</v>
      </c>
      <c r="C11" s="17" t="s">
        <v>43</v>
      </c>
      <c r="D11" s="17">
        <v>0</v>
      </c>
      <c r="E11" s="17">
        <v>-38.919354838709666</v>
      </c>
      <c r="F11" s="17">
        <v>60</v>
      </c>
      <c r="G11" s="17">
        <v>38.919354838709666</v>
      </c>
      <c r="H11" s="17">
        <v>1E+30</v>
      </c>
    </row>
    <row r="12" spans="1:8" ht="14.7" thickBot="1" x14ac:dyDescent="0.6">
      <c r="B12" s="18" t="s">
        <v>44</v>
      </c>
      <c r="C12" s="18" t="s">
        <v>45</v>
      </c>
      <c r="D12" s="18">
        <v>774.1935483870966</v>
      </c>
      <c r="E12" s="18">
        <v>0</v>
      </c>
      <c r="F12" s="18">
        <v>140</v>
      </c>
      <c r="G12" s="18">
        <v>47.999999999999922</v>
      </c>
      <c r="H12" s="18">
        <v>97.699999999999989</v>
      </c>
    </row>
    <row r="14" spans="1:8" ht="14.7" thickBot="1" x14ac:dyDescent="0.6">
      <c r="A14" t="s">
        <v>33</v>
      </c>
    </row>
    <row r="15" spans="1:8" x14ac:dyDescent="0.55000000000000004">
      <c r="B15" s="19"/>
      <c r="C15" s="19"/>
      <c r="D15" s="19" t="s">
        <v>24</v>
      </c>
      <c r="E15" s="19" t="s">
        <v>34</v>
      </c>
      <c r="F15" s="19" t="s">
        <v>36</v>
      </c>
      <c r="G15" s="19" t="s">
        <v>30</v>
      </c>
      <c r="H15" s="19" t="s">
        <v>30</v>
      </c>
    </row>
    <row r="16" spans="1:8" ht="14.7" thickBot="1" x14ac:dyDescent="0.6">
      <c r="B16" s="20" t="s">
        <v>22</v>
      </c>
      <c r="C16" s="20" t="s">
        <v>23</v>
      </c>
      <c r="D16" s="20" t="s">
        <v>25</v>
      </c>
      <c r="E16" s="20" t="s">
        <v>35</v>
      </c>
      <c r="F16" s="20" t="s">
        <v>37</v>
      </c>
      <c r="G16" s="20" t="s">
        <v>31</v>
      </c>
      <c r="H16" s="20" t="s">
        <v>32</v>
      </c>
    </row>
    <row r="17" spans="2:8" x14ac:dyDescent="0.55000000000000004">
      <c r="B17" s="17" t="s">
        <v>46</v>
      </c>
      <c r="C17" s="17" t="s">
        <v>47</v>
      </c>
      <c r="D17" s="17">
        <v>477.41935483870975</v>
      </c>
      <c r="E17" s="17">
        <v>0</v>
      </c>
      <c r="F17" s="17">
        <v>600</v>
      </c>
      <c r="G17" s="17">
        <v>1E+30</v>
      </c>
      <c r="H17" s="17">
        <v>122.58064516129031</v>
      </c>
    </row>
    <row r="18" spans="2:8" x14ac:dyDescent="0.55000000000000004">
      <c r="B18" s="17" t="s">
        <v>48</v>
      </c>
      <c r="C18" s="17" t="s">
        <v>49</v>
      </c>
      <c r="D18" s="17">
        <v>400</v>
      </c>
      <c r="E18" s="17">
        <v>315.16129032258067</v>
      </c>
      <c r="F18" s="17">
        <v>400</v>
      </c>
      <c r="G18" s="17">
        <v>311.11111111111114</v>
      </c>
      <c r="H18" s="17">
        <v>180.95238095238091</v>
      </c>
    </row>
    <row r="19" spans="2:8" ht="14.7" thickBot="1" x14ac:dyDescent="0.6">
      <c r="B19" s="18" t="s">
        <v>50</v>
      </c>
      <c r="C19" s="18" t="s">
        <v>51</v>
      </c>
      <c r="D19" s="18">
        <v>800</v>
      </c>
      <c r="E19" s="18">
        <v>30.96774193548384</v>
      </c>
      <c r="F19" s="18">
        <v>800</v>
      </c>
      <c r="G19" s="18">
        <v>131.03448275862067</v>
      </c>
      <c r="H19" s="18">
        <v>350.00000000000006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09C22-84D9-4750-9312-37E99103F80B}">
  <dimension ref="A1:AE39"/>
  <sheetViews>
    <sheetView workbookViewId="0">
      <selection activeCell="F11" sqref="F11"/>
    </sheetView>
  </sheetViews>
  <sheetFormatPr defaultRowHeight="14.4" x14ac:dyDescent="0.55000000000000004"/>
  <cols>
    <col min="3" max="3" width="20.578125" customWidth="1"/>
    <col min="4" max="5" width="17.41796875" customWidth="1"/>
    <col min="6" max="6" width="16.68359375" customWidth="1"/>
    <col min="7" max="7" width="14.734375" customWidth="1"/>
    <col min="9" max="9" width="11.578125" customWidth="1"/>
    <col min="10" max="10" width="14.83984375" customWidth="1"/>
    <col min="11" max="11" width="9.9453125" customWidth="1"/>
  </cols>
  <sheetData>
    <row r="1" spans="1:30" x14ac:dyDescent="0.55000000000000004">
      <c r="A1" s="4"/>
      <c r="B1" s="4"/>
      <c r="C1" t="s">
        <v>52</v>
      </c>
      <c r="D1" s="4"/>
      <c r="E1" s="4"/>
      <c r="F1" s="4"/>
      <c r="G1" s="4"/>
      <c r="H1" s="4"/>
      <c r="I1" s="4"/>
      <c r="J1" s="4"/>
      <c r="K1" s="4"/>
      <c r="L1" s="4"/>
      <c r="M1" s="4"/>
      <c r="N1" s="4"/>
      <c r="O1" s="4"/>
      <c r="P1" s="4"/>
      <c r="Q1" s="4"/>
      <c r="R1" s="4"/>
      <c r="S1" s="4"/>
      <c r="T1" s="4"/>
      <c r="U1" s="4"/>
      <c r="V1" s="4"/>
      <c r="W1" s="4"/>
      <c r="X1" s="4"/>
      <c r="Y1" s="4"/>
      <c r="Z1" s="4"/>
      <c r="AA1" s="4"/>
      <c r="AB1" s="4"/>
      <c r="AC1" s="4"/>
      <c r="AD1" s="4"/>
    </row>
    <row r="2" spans="1:30" x14ac:dyDescent="0.55000000000000004">
      <c r="A2" s="4"/>
      <c r="B2" s="4"/>
      <c r="C2" s="4"/>
      <c r="D2" s="66"/>
      <c r="E2" s="66"/>
      <c r="F2" s="66"/>
      <c r="G2" s="66"/>
      <c r="H2" s="4"/>
      <c r="I2" s="4"/>
      <c r="J2" s="4"/>
      <c r="K2" s="4"/>
      <c r="L2" s="4"/>
      <c r="M2" s="4"/>
      <c r="N2" s="4"/>
      <c r="O2" s="4"/>
      <c r="P2" s="4"/>
      <c r="Q2" s="4"/>
      <c r="R2" s="4"/>
      <c r="S2" s="4"/>
      <c r="T2" s="4"/>
      <c r="U2" s="4"/>
      <c r="V2" s="4"/>
      <c r="W2" s="4"/>
      <c r="X2" s="4"/>
      <c r="Y2" s="4"/>
      <c r="Z2" s="4"/>
      <c r="AA2" s="4"/>
      <c r="AB2" s="4"/>
      <c r="AC2" s="4"/>
      <c r="AD2" s="4"/>
    </row>
    <row r="3" spans="1:30" ht="14.7" thickBot="1" x14ac:dyDescent="0.6">
      <c r="A3" s="4"/>
      <c r="B3" s="4"/>
      <c r="C3" s="79"/>
      <c r="D3" s="84" t="s">
        <v>53</v>
      </c>
      <c r="E3" s="84" t="s">
        <v>54</v>
      </c>
      <c r="F3" s="84" t="s">
        <v>55</v>
      </c>
      <c r="G3" s="85" t="s">
        <v>56</v>
      </c>
      <c r="H3" s="4"/>
      <c r="I3" t="s">
        <v>69</v>
      </c>
      <c r="K3" s="4"/>
      <c r="L3" s="4"/>
      <c r="M3" s="4"/>
      <c r="N3" s="4"/>
      <c r="O3" s="4"/>
      <c r="P3" s="4"/>
      <c r="Q3" s="4"/>
      <c r="R3" s="4"/>
      <c r="S3" s="4"/>
      <c r="T3" s="4"/>
      <c r="U3" s="4"/>
      <c r="V3" s="4"/>
      <c r="W3" s="4"/>
      <c r="X3" s="4"/>
      <c r="Y3" s="4"/>
      <c r="Z3" s="4"/>
      <c r="AA3" s="4"/>
      <c r="AB3" s="4"/>
      <c r="AC3" s="4"/>
      <c r="AD3" s="4"/>
    </row>
    <row r="4" spans="1:30" ht="29.7" customHeight="1" thickTop="1" x14ac:dyDescent="0.55000000000000004">
      <c r="A4" s="4"/>
      <c r="B4" s="4"/>
      <c r="C4" s="77" t="s">
        <v>195</v>
      </c>
      <c r="D4" s="21">
        <v>0.22</v>
      </c>
      <c r="E4" s="21">
        <v>0.2</v>
      </c>
      <c r="F4" s="21">
        <v>0.18</v>
      </c>
      <c r="G4" s="48">
        <v>0.18</v>
      </c>
      <c r="H4" s="4"/>
      <c r="I4" t="s">
        <v>11</v>
      </c>
      <c r="J4" s="27">
        <f>SUMPRODUCT(contributionToEarningsPerVegeMix, productMix)</f>
        <v>11813.18</v>
      </c>
      <c r="K4" t="s">
        <v>12</v>
      </c>
      <c r="L4" s="4"/>
      <c r="M4" s="4"/>
      <c r="N4" s="4"/>
      <c r="O4" s="4"/>
      <c r="P4" s="4"/>
      <c r="Q4" s="4"/>
      <c r="R4" s="4"/>
      <c r="S4" s="4"/>
      <c r="T4" s="4"/>
      <c r="U4" s="4"/>
      <c r="V4" s="4"/>
      <c r="W4" s="4"/>
      <c r="X4" s="4"/>
      <c r="Y4" s="4"/>
      <c r="Z4" s="4"/>
      <c r="AA4" s="4"/>
      <c r="AB4" s="4"/>
      <c r="AC4" s="4"/>
      <c r="AD4" s="4"/>
    </row>
    <row r="5" spans="1:30" ht="29.4" customHeight="1" x14ac:dyDescent="0.55000000000000004">
      <c r="A5" s="4"/>
      <c r="B5" s="4"/>
      <c r="C5" s="78" t="s">
        <v>193</v>
      </c>
      <c r="D5" s="75">
        <v>26666</v>
      </c>
      <c r="E5" s="75">
        <v>18333</v>
      </c>
      <c r="F5" s="75">
        <v>0</v>
      </c>
      <c r="G5" s="76">
        <v>12667</v>
      </c>
      <c r="H5" s="4"/>
      <c r="I5" s="4"/>
      <c r="J5" s="4"/>
      <c r="K5" s="4"/>
      <c r="L5" s="4"/>
      <c r="M5" s="4"/>
      <c r="N5" s="4"/>
      <c r="O5" s="4"/>
      <c r="P5" s="4"/>
      <c r="Q5" s="4"/>
      <c r="R5" s="4"/>
      <c r="S5" s="4"/>
      <c r="T5" s="4"/>
      <c r="U5" s="4"/>
      <c r="V5" s="4"/>
      <c r="W5" s="4"/>
      <c r="X5" s="4"/>
      <c r="Y5" s="4"/>
      <c r="Z5" s="4"/>
      <c r="AA5" s="4"/>
      <c r="AB5" s="4"/>
      <c r="AC5" s="4"/>
      <c r="AD5" s="4"/>
    </row>
    <row r="6" spans="1:30" s="6" customFormat="1" ht="13.5" customHeight="1" x14ac:dyDescent="0.55000000000000004">
      <c r="A6" s="4"/>
      <c r="B6" s="4"/>
      <c r="C6" s="68"/>
      <c r="D6" s="67"/>
      <c r="E6" s="67"/>
      <c r="F6" s="67"/>
      <c r="G6" s="67"/>
      <c r="H6" s="4"/>
      <c r="I6" s="4"/>
      <c r="J6" s="4"/>
      <c r="K6" s="4"/>
      <c r="L6" s="4"/>
      <c r="M6" s="4"/>
      <c r="N6" s="4"/>
      <c r="O6" s="4"/>
      <c r="P6" s="4"/>
      <c r="Q6" s="4"/>
      <c r="R6" s="4"/>
      <c r="S6" s="4"/>
      <c r="T6" s="4"/>
      <c r="U6" s="4"/>
      <c r="V6" s="4"/>
      <c r="W6" s="4"/>
      <c r="X6" s="4"/>
      <c r="Y6" s="4"/>
      <c r="Z6" s="4"/>
      <c r="AA6" s="4"/>
    </row>
    <row r="7" spans="1:30" x14ac:dyDescent="0.55000000000000004">
      <c r="A7" s="4"/>
      <c r="B7" s="4"/>
      <c r="C7" t="s">
        <v>62</v>
      </c>
      <c r="D7" s="4"/>
      <c r="E7" s="4"/>
      <c r="F7" s="4"/>
      <c r="G7" s="4"/>
      <c r="H7" s="4"/>
      <c r="I7" s="4"/>
      <c r="J7" s="4"/>
      <c r="K7" s="4"/>
      <c r="L7" s="4"/>
      <c r="M7" s="4"/>
      <c r="N7" s="4"/>
      <c r="O7" s="4"/>
      <c r="P7" s="4"/>
      <c r="Q7" s="4"/>
      <c r="R7" s="4"/>
      <c r="S7" s="4"/>
      <c r="T7" s="4"/>
      <c r="U7" s="4"/>
      <c r="V7" s="4"/>
      <c r="W7" s="4"/>
      <c r="X7" s="4"/>
      <c r="Y7" s="4"/>
      <c r="Z7" s="4"/>
      <c r="AA7" s="4"/>
    </row>
    <row r="8" spans="1:30" x14ac:dyDescent="0.55000000000000004">
      <c r="A8" s="4"/>
      <c r="B8" s="4"/>
      <c r="C8" s="9" t="s">
        <v>63</v>
      </c>
      <c r="D8" s="52" t="s">
        <v>90</v>
      </c>
      <c r="E8" s="70" t="s">
        <v>192</v>
      </c>
      <c r="F8" s="4"/>
      <c r="G8" s="4"/>
      <c r="H8" s="4"/>
      <c r="I8" s="4"/>
      <c r="J8" s="4"/>
      <c r="K8" s="4"/>
      <c r="L8" s="4"/>
      <c r="M8" s="4"/>
      <c r="N8" s="4"/>
      <c r="O8" s="4"/>
      <c r="P8" s="4"/>
      <c r="Q8" s="4"/>
      <c r="R8" s="4"/>
      <c r="S8" s="4"/>
      <c r="T8" s="4"/>
      <c r="U8" s="4"/>
      <c r="V8" s="4"/>
      <c r="W8" s="4"/>
      <c r="X8" s="4"/>
      <c r="Y8" s="4"/>
      <c r="Z8" s="4"/>
      <c r="AA8" s="4"/>
    </row>
    <row r="9" spans="1:30" x14ac:dyDescent="0.55000000000000004">
      <c r="A9" s="4"/>
      <c r="B9" s="4"/>
      <c r="C9" s="10" t="s">
        <v>64</v>
      </c>
      <c r="D9" s="80">
        <f>SUMPRODUCT(carrots, productMix)</f>
        <v>134998.5</v>
      </c>
      <c r="E9" s="71">
        <v>150000</v>
      </c>
      <c r="F9" s="4"/>
      <c r="G9" s="4"/>
      <c r="H9" s="4"/>
      <c r="I9" s="4"/>
      <c r="J9" s="4"/>
      <c r="K9" s="4"/>
      <c r="L9" s="4"/>
      <c r="M9" s="4"/>
      <c r="N9" s="4"/>
      <c r="O9" s="4"/>
      <c r="P9" s="4"/>
      <c r="Q9" s="4"/>
      <c r="R9" s="4"/>
      <c r="S9" s="4"/>
      <c r="T9" s="4"/>
      <c r="U9" s="4"/>
      <c r="V9" s="4"/>
      <c r="W9" s="4"/>
      <c r="X9" s="4"/>
      <c r="Y9" s="4"/>
      <c r="Z9" s="4"/>
      <c r="AA9" s="4"/>
    </row>
    <row r="10" spans="1:30" ht="26.4" customHeight="1" x14ac:dyDescent="0.55000000000000004">
      <c r="A10" s="4"/>
      <c r="B10" s="4"/>
      <c r="C10" s="11" t="s">
        <v>65</v>
      </c>
      <c r="D10" s="81">
        <f>SUMPRODUCT(mushrooms, productMix)</f>
        <v>79998</v>
      </c>
      <c r="E10" s="72">
        <v>80000</v>
      </c>
      <c r="F10" s="4"/>
      <c r="G10" s="4"/>
      <c r="H10" s="4"/>
      <c r="I10" s="4"/>
      <c r="J10" s="4"/>
      <c r="K10" s="4"/>
      <c r="L10" s="4"/>
      <c r="M10" s="4"/>
      <c r="N10" s="4"/>
      <c r="O10" s="4"/>
      <c r="P10" s="4"/>
      <c r="Q10" s="4"/>
      <c r="R10" s="4"/>
      <c r="S10" s="4"/>
      <c r="T10" s="4"/>
      <c r="U10" s="4"/>
      <c r="V10" s="4"/>
      <c r="W10" s="4"/>
      <c r="X10" s="4"/>
      <c r="Y10" s="4"/>
      <c r="Z10" s="4"/>
      <c r="AA10" s="4"/>
    </row>
    <row r="11" spans="1:30" x14ac:dyDescent="0.55000000000000004">
      <c r="A11" s="4"/>
      <c r="B11" s="4"/>
      <c r="C11" s="69" t="s">
        <v>66</v>
      </c>
      <c r="D11" s="82">
        <f>SUMPRODUCT(greenPeppers, productMix)</f>
        <v>134998.5</v>
      </c>
      <c r="E11" s="73">
        <v>135000</v>
      </c>
      <c r="F11" s="4"/>
      <c r="G11" s="4"/>
      <c r="H11" s="4"/>
      <c r="I11" s="4"/>
      <c r="J11" s="4"/>
      <c r="K11" s="4"/>
      <c r="L11" s="4"/>
      <c r="M11" s="4"/>
      <c r="N11" s="4"/>
      <c r="O11" s="4"/>
      <c r="P11" s="4"/>
      <c r="Q11" s="4"/>
      <c r="R11" s="4"/>
      <c r="S11" s="4"/>
      <c r="T11" s="4"/>
      <c r="U11" s="4"/>
      <c r="V11" s="4"/>
      <c r="W11" s="4"/>
      <c r="X11" s="4"/>
      <c r="Y11" s="4"/>
      <c r="Z11" s="4"/>
      <c r="AA11" s="4"/>
    </row>
    <row r="12" spans="1:30" x14ac:dyDescent="0.55000000000000004">
      <c r="A12" s="4"/>
      <c r="B12" s="4"/>
      <c r="C12" s="11" t="s">
        <v>67</v>
      </c>
      <c r="D12" s="81">
        <f>SUMPRODUCT(broccoli, productMix)</f>
        <v>139998.5</v>
      </c>
      <c r="E12" s="72">
        <v>140000</v>
      </c>
      <c r="F12" s="4"/>
      <c r="G12" s="4"/>
      <c r="H12" s="4"/>
      <c r="I12" s="4"/>
      <c r="J12" s="4"/>
      <c r="K12" s="4"/>
      <c r="L12" s="4"/>
      <c r="M12" s="4"/>
      <c r="N12" s="4"/>
      <c r="O12" s="4"/>
      <c r="P12" s="4"/>
      <c r="Q12" s="4"/>
      <c r="R12" s="4"/>
      <c r="S12" s="4"/>
      <c r="T12" s="4"/>
      <c r="U12" s="4"/>
      <c r="V12" s="4"/>
      <c r="W12" s="4"/>
      <c r="X12" s="4"/>
      <c r="Y12" s="4"/>
      <c r="Z12" s="4"/>
      <c r="AA12" s="4"/>
    </row>
    <row r="13" spans="1:30" x14ac:dyDescent="0.55000000000000004">
      <c r="A13" s="4"/>
      <c r="B13" s="4"/>
      <c r="C13" s="12" t="s">
        <v>68</v>
      </c>
      <c r="D13" s="83">
        <f>SUMPRODUCT(corn, productMix)</f>
        <v>86666.5</v>
      </c>
      <c r="E13" s="74">
        <v>150000</v>
      </c>
      <c r="F13" s="4"/>
      <c r="G13" s="4"/>
      <c r="H13" s="4"/>
      <c r="I13" s="4"/>
      <c r="J13" s="4"/>
      <c r="K13" s="4"/>
      <c r="L13" s="4"/>
      <c r="M13" s="4"/>
      <c r="N13" s="4"/>
      <c r="O13" s="4"/>
      <c r="P13" s="4"/>
      <c r="Q13" s="4"/>
      <c r="R13" s="4"/>
      <c r="S13" s="4"/>
      <c r="T13" s="4"/>
      <c r="U13" s="4"/>
      <c r="V13" s="4"/>
      <c r="W13" s="4"/>
      <c r="X13" s="4"/>
      <c r="Y13" s="4"/>
      <c r="Z13" s="4"/>
      <c r="AA13" s="4"/>
    </row>
    <row r="14" spans="1:30" x14ac:dyDescent="0.55000000000000004">
      <c r="A14" s="4"/>
      <c r="B14" s="4"/>
      <c r="C14" s="63"/>
      <c r="D14" s="64"/>
      <c r="E14" s="65"/>
      <c r="F14" s="4"/>
      <c r="G14" s="4"/>
      <c r="H14" s="4"/>
      <c r="I14" s="4"/>
      <c r="J14" s="4"/>
      <c r="K14" s="4"/>
      <c r="L14" s="4"/>
      <c r="M14" s="4"/>
      <c r="N14" s="4"/>
      <c r="O14" s="4"/>
      <c r="P14" s="4"/>
      <c r="Q14" s="4"/>
      <c r="R14" s="4"/>
      <c r="S14" s="4"/>
      <c r="T14" s="4"/>
      <c r="U14" s="4"/>
      <c r="V14" s="4"/>
      <c r="W14" s="4"/>
      <c r="X14" s="4"/>
      <c r="Y14" s="4"/>
      <c r="Z14" s="4"/>
      <c r="AA14" s="4"/>
    </row>
    <row r="15" spans="1:30" x14ac:dyDescent="0.55000000000000004">
      <c r="A15" s="4"/>
      <c r="B15" s="4"/>
      <c r="C15" s="54" t="s">
        <v>194</v>
      </c>
      <c r="D15" s="4"/>
      <c r="E15" s="4"/>
      <c r="F15" s="4"/>
      <c r="G15" s="4"/>
      <c r="H15" s="4"/>
      <c r="I15" s="4"/>
      <c r="J15" s="4"/>
      <c r="K15" s="4"/>
      <c r="L15" s="4"/>
      <c r="M15" s="4"/>
      <c r="N15" s="4"/>
      <c r="O15" s="4"/>
      <c r="P15" s="4"/>
      <c r="Q15" s="4"/>
      <c r="R15" s="4"/>
      <c r="S15" s="4"/>
      <c r="T15" s="4"/>
      <c r="U15" s="4"/>
      <c r="V15" s="4"/>
      <c r="W15" s="4"/>
      <c r="X15" s="4"/>
      <c r="Y15" s="4"/>
      <c r="Z15" s="4"/>
      <c r="AA15" s="4"/>
    </row>
    <row r="16" spans="1:30" ht="14.7" thickBot="1" x14ac:dyDescent="0.6">
      <c r="A16" s="4"/>
      <c r="B16" s="4"/>
      <c r="C16" s="13"/>
      <c r="D16" s="58" t="s">
        <v>53</v>
      </c>
      <c r="E16" s="58" t="s">
        <v>54</v>
      </c>
      <c r="F16" s="58" t="s">
        <v>55</v>
      </c>
      <c r="G16" s="59" t="s">
        <v>56</v>
      </c>
      <c r="H16" s="4"/>
      <c r="I16" s="4"/>
      <c r="J16" s="4"/>
      <c r="K16" s="4"/>
      <c r="L16" s="4"/>
      <c r="M16" s="4"/>
      <c r="N16" s="4"/>
      <c r="O16" s="4"/>
      <c r="P16" s="4"/>
      <c r="Q16" s="4"/>
      <c r="R16" s="4"/>
      <c r="S16" s="4"/>
      <c r="T16" s="4"/>
      <c r="U16" s="4"/>
      <c r="V16" s="4"/>
      <c r="W16" s="4"/>
      <c r="X16" s="4"/>
      <c r="Y16" s="4"/>
      <c r="Z16" s="4"/>
      <c r="AA16" s="4"/>
    </row>
    <row r="17" spans="1:31" ht="14.7" thickTop="1" x14ac:dyDescent="0.55000000000000004">
      <c r="A17" s="4"/>
      <c r="B17" s="4"/>
      <c r="C17" s="8" t="s">
        <v>57</v>
      </c>
      <c r="D17" s="23">
        <v>2.5</v>
      </c>
      <c r="E17" s="23">
        <v>2</v>
      </c>
      <c r="F17" s="23">
        <v>0</v>
      </c>
      <c r="G17" s="55">
        <v>2.5</v>
      </c>
      <c r="H17" s="4"/>
      <c r="I17" s="4"/>
      <c r="J17" s="4"/>
      <c r="K17" s="4"/>
      <c r="L17" s="4"/>
      <c r="M17" s="4"/>
      <c r="N17" s="4"/>
      <c r="O17" s="4"/>
      <c r="P17" s="4"/>
      <c r="Q17" s="4"/>
      <c r="R17" s="4"/>
      <c r="S17" s="4"/>
      <c r="T17" s="4"/>
      <c r="U17" s="4"/>
      <c r="V17" s="4"/>
      <c r="W17" s="4"/>
      <c r="X17" s="4"/>
      <c r="Y17" s="4"/>
      <c r="Z17" s="4"/>
      <c r="AA17" s="4"/>
    </row>
    <row r="18" spans="1:31" x14ac:dyDescent="0.55000000000000004">
      <c r="A18" s="4"/>
      <c r="B18" s="4"/>
      <c r="C18" s="8" t="s">
        <v>58</v>
      </c>
      <c r="D18" s="60">
        <v>3</v>
      </c>
      <c r="E18" s="60">
        <v>0</v>
      </c>
      <c r="F18" s="60">
        <v>4</v>
      </c>
      <c r="G18" s="55">
        <v>0</v>
      </c>
      <c r="H18" s="4"/>
      <c r="I18" s="4"/>
      <c r="J18" s="4"/>
      <c r="K18" s="4"/>
      <c r="L18" s="4"/>
      <c r="M18" s="4"/>
      <c r="N18" s="4"/>
      <c r="O18" s="4"/>
      <c r="P18" s="4"/>
      <c r="Q18" s="4"/>
      <c r="R18" s="4"/>
      <c r="S18" s="4"/>
      <c r="T18" s="4"/>
      <c r="U18" s="4"/>
      <c r="V18" s="4"/>
      <c r="W18" s="4"/>
      <c r="X18" s="4"/>
      <c r="Y18" s="4"/>
      <c r="Z18" s="4"/>
      <c r="AA18" s="4"/>
    </row>
    <row r="19" spans="1:31" x14ac:dyDescent="0.55000000000000004">
      <c r="A19" s="4"/>
      <c r="B19" s="4"/>
      <c r="C19" s="8" t="s">
        <v>61</v>
      </c>
      <c r="D19" s="60">
        <v>2.5</v>
      </c>
      <c r="E19" s="60">
        <v>2</v>
      </c>
      <c r="F19" s="60">
        <v>3</v>
      </c>
      <c r="G19" s="55">
        <v>2.5</v>
      </c>
      <c r="H19" s="4"/>
      <c r="I19" s="4"/>
      <c r="J19" s="4"/>
      <c r="K19" s="4"/>
      <c r="L19" s="4"/>
      <c r="M19" s="4"/>
      <c r="N19" s="4"/>
      <c r="O19" s="4"/>
      <c r="P19" s="4"/>
      <c r="Q19" s="4"/>
      <c r="R19" s="4"/>
      <c r="S19" s="4"/>
      <c r="T19" s="4"/>
      <c r="U19" s="4"/>
      <c r="V19" s="4"/>
      <c r="W19" s="4"/>
      <c r="X19" s="4"/>
      <c r="Y19" s="4"/>
      <c r="Z19" s="4"/>
      <c r="AA19" s="4"/>
    </row>
    <row r="20" spans="1:31" x14ac:dyDescent="0.55000000000000004">
      <c r="A20" s="4"/>
      <c r="B20" s="4"/>
      <c r="C20" s="8" t="s">
        <v>59</v>
      </c>
      <c r="D20" s="60">
        <v>2</v>
      </c>
      <c r="E20" s="60">
        <v>3</v>
      </c>
      <c r="F20" s="60">
        <v>3</v>
      </c>
      <c r="G20" s="55">
        <v>2.5</v>
      </c>
      <c r="H20" s="4"/>
      <c r="I20" s="4"/>
      <c r="J20" s="4"/>
      <c r="K20" s="4"/>
      <c r="L20" s="4"/>
      <c r="M20" s="4"/>
      <c r="N20" s="4"/>
      <c r="O20" s="4"/>
      <c r="P20" s="4"/>
      <c r="Q20" s="4"/>
      <c r="R20" s="4"/>
      <c r="S20" s="4"/>
      <c r="T20" s="4"/>
      <c r="U20" s="4"/>
      <c r="V20" s="4"/>
      <c r="W20" s="4"/>
      <c r="X20" s="4"/>
      <c r="Y20" s="4"/>
      <c r="Z20" s="4"/>
      <c r="AA20" s="4"/>
    </row>
    <row r="21" spans="1:31" x14ac:dyDescent="0.55000000000000004">
      <c r="A21" s="4"/>
      <c r="B21" s="4"/>
      <c r="C21" s="14" t="s">
        <v>60</v>
      </c>
      <c r="D21" s="56">
        <v>0</v>
      </c>
      <c r="E21" s="56">
        <v>3</v>
      </c>
      <c r="F21" s="56">
        <v>0</v>
      </c>
      <c r="G21" s="57">
        <v>2.5</v>
      </c>
      <c r="H21" s="4"/>
      <c r="I21" s="4"/>
      <c r="J21" s="4"/>
      <c r="K21" s="4"/>
      <c r="L21" s="4"/>
      <c r="M21" s="4"/>
      <c r="N21" s="4"/>
      <c r="O21" s="4"/>
      <c r="P21" s="4"/>
      <c r="Q21" s="4"/>
      <c r="R21" s="4"/>
      <c r="S21" s="4"/>
      <c r="T21" s="4"/>
      <c r="U21" s="4"/>
      <c r="V21" s="4"/>
      <c r="W21" s="4"/>
      <c r="X21" s="4"/>
      <c r="Y21" s="4"/>
      <c r="Z21" s="4"/>
      <c r="AA21" s="4"/>
    </row>
    <row r="22" spans="1:31" x14ac:dyDescent="0.55000000000000004">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row>
    <row r="23" spans="1:31" x14ac:dyDescent="0.55000000000000004">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row>
    <row r="24" spans="1:31" x14ac:dyDescent="0.55000000000000004">
      <c r="A24" s="4"/>
      <c r="B24" s="4"/>
      <c r="C24" s="61"/>
      <c r="D24" s="62"/>
      <c r="E24" s="62"/>
      <c r="F24" s="4"/>
      <c r="G24" s="4"/>
      <c r="H24" s="4"/>
      <c r="I24" s="4"/>
      <c r="J24" s="4"/>
      <c r="K24" s="4"/>
      <c r="L24" s="4"/>
      <c r="M24" s="4"/>
      <c r="N24" s="4"/>
      <c r="O24" s="4"/>
      <c r="P24" s="4"/>
      <c r="Q24" s="4"/>
      <c r="R24" s="4"/>
      <c r="S24" s="4"/>
      <c r="T24" s="4"/>
      <c r="U24" s="4"/>
      <c r="V24" s="4"/>
      <c r="W24" s="4"/>
      <c r="X24" s="4"/>
      <c r="Y24" s="4"/>
      <c r="Z24" s="4"/>
      <c r="AA24" s="4"/>
      <c r="AB24" s="4"/>
      <c r="AC24" s="4"/>
      <c r="AD24" s="4"/>
      <c r="AE24" s="4"/>
    </row>
    <row r="25" spans="1:31" x14ac:dyDescent="0.55000000000000004">
      <c r="A25" s="4"/>
      <c r="B25" s="4"/>
      <c r="C25" s="63"/>
      <c r="D25" s="64">
        <v>0</v>
      </c>
      <c r="E25" s="65">
        <v>0</v>
      </c>
      <c r="F25" s="4"/>
      <c r="G25" s="4"/>
      <c r="H25" s="4"/>
      <c r="I25" s="4"/>
      <c r="J25" s="4"/>
      <c r="K25" s="4"/>
      <c r="L25" s="4"/>
      <c r="M25" s="4"/>
      <c r="N25" s="4"/>
      <c r="O25" s="4"/>
      <c r="P25" s="4"/>
      <c r="Q25" s="4"/>
      <c r="R25" s="4"/>
      <c r="S25" s="4"/>
      <c r="T25" s="4"/>
      <c r="U25" s="4"/>
      <c r="V25" s="4"/>
      <c r="W25" s="4"/>
      <c r="X25" s="4"/>
      <c r="Y25" s="4"/>
      <c r="Z25" s="4"/>
      <c r="AA25" s="4"/>
      <c r="AB25" s="4"/>
      <c r="AC25" s="4"/>
      <c r="AD25" s="4"/>
      <c r="AE25" s="4"/>
    </row>
    <row r="26" spans="1:31" x14ac:dyDescent="0.55000000000000004">
      <c r="A26" s="4"/>
      <c r="B26" s="4"/>
      <c r="C26" s="63"/>
      <c r="D26" s="64">
        <v>0</v>
      </c>
      <c r="E26" s="65">
        <v>0</v>
      </c>
      <c r="F26" s="4"/>
      <c r="G26" s="4"/>
      <c r="H26" s="4"/>
      <c r="I26" s="4"/>
      <c r="J26" s="4"/>
      <c r="K26" s="4"/>
      <c r="L26" s="4"/>
      <c r="M26" s="4"/>
      <c r="N26" s="4"/>
      <c r="O26" s="4"/>
      <c r="P26" s="4"/>
      <c r="Q26" s="4"/>
      <c r="R26" s="4"/>
      <c r="S26" s="4"/>
      <c r="T26" s="4"/>
      <c r="U26" s="4"/>
      <c r="V26" s="4"/>
      <c r="W26" s="4"/>
      <c r="X26" s="4"/>
      <c r="Y26" s="4"/>
      <c r="Z26" s="4"/>
      <c r="AA26" s="4"/>
      <c r="AB26" s="4"/>
      <c r="AC26" s="4"/>
      <c r="AD26" s="4"/>
      <c r="AE26" s="4"/>
    </row>
    <row r="27" spans="1:31" x14ac:dyDescent="0.55000000000000004">
      <c r="A27" s="4"/>
      <c r="B27" s="4"/>
      <c r="C27" s="63"/>
      <c r="D27" s="64">
        <v>0</v>
      </c>
      <c r="E27" s="65">
        <v>0</v>
      </c>
      <c r="F27" s="4"/>
      <c r="G27" s="4"/>
      <c r="H27" s="4"/>
      <c r="I27" s="4"/>
      <c r="J27" s="4"/>
      <c r="K27" s="4"/>
      <c r="L27" s="4"/>
      <c r="M27" s="4"/>
      <c r="N27" s="4"/>
      <c r="O27" s="4"/>
      <c r="P27" s="4"/>
      <c r="Q27" s="4"/>
      <c r="R27" s="4"/>
      <c r="S27" s="4"/>
      <c r="T27" s="4"/>
      <c r="U27" s="4"/>
      <c r="V27" s="4"/>
      <c r="W27" s="4"/>
      <c r="X27" s="4"/>
      <c r="Y27" s="4"/>
      <c r="Z27" s="4"/>
      <c r="AA27" s="4"/>
      <c r="AB27" s="4"/>
      <c r="AC27" s="4"/>
      <c r="AD27" s="4"/>
      <c r="AE27" s="4"/>
    </row>
    <row r="28" spans="1:31" x14ac:dyDescent="0.55000000000000004">
      <c r="A28" s="4"/>
      <c r="B28" s="4"/>
      <c r="C28" s="63"/>
      <c r="D28" s="64">
        <v>0</v>
      </c>
      <c r="E28" s="65">
        <v>0</v>
      </c>
      <c r="F28" s="4"/>
      <c r="G28" s="4"/>
      <c r="H28" s="4"/>
      <c r="I28" s="4"/>
      <c r="J28" s="4"/>
      <c r="K28" s="4"/>
      <c r="L28" s="4"/>
      <c r="M28" s="4"/>
      <c r="N28" s="4"/>
      <c r="O28" s="4"/>
      <c r="P28" s="4"/>
      <c r="Q28" s="4"/>
      <c r="R28" s="4"/>
      <c r="S28" s="4"/>
      <c r="T28" s="4"/>
      <c r="U28" s="4"/>
      <c r="V28" s="4"/>
      <c r="W28" s="4"/>
      <c r="X28" s="4"/>
      <c r="Y28" s="4"/>
      <c r="Z28" s="4"/>
      <c r="AA28" s="4"/>
      <c r="AB28" s="4"/>
      <c r="AC28" s="4"/>
      <c r="AD28" s="4"/>
      <c r="AE28" s="4"/>
    </row>
    <row r="29" spans="1:31" x14ac:dyDescent="0.55000000000000004">
      <c r="A29" s="4"/>
      <c r="B29" s="4"/>
      <c r="C29" s="63"/>
      <c r="D29" s="64">
        <v>0</v>
      </c>
      <c r="E29" s="65">
        <v>0</v>
      </c>
      <c r="F29" s="4"/>
      <c r="G29" s="4"/>
      <c r="H29" s="4"/>
      <c r="I29" s="4"/>
      <c r="J29" s="4"/>
      <c r="K29" s="4"/>
      <c r="L29" s="4"/>
      <c r="M29" s="4"/>
      <c r="N29" s="4"/>
      <c r="O29" s="4"/>
      <c r="P29" s="4"/>
      <c r="Q29" s="4"/>
      <c r="R29" s="4"/>
      <c r="S29" s="4"/>
      <c r="T29" s="4"/>
      <c r="U29" s="4"/>
      <c r="V29" s="4"/>
      <c r="W29" s="4"/>
      <c r="X29" s="4"/>
      <c r="Y29" s="4"/>
      <c r="Z29" s="4"/>
      <c r="AA29" s="4"/>
      <c r="AB29" s="4"/>
      <c r="AC29" s="4"/>
      <c r="AD29" s="4"/>
      <c r="AE29" s="4"/>
    </row>
    <row r="30" spans="1:31" x14ac:dyDescent="0.55000000000000004">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row>
    <row r="31" spans="1:31" x14ac:dyDescent="0.55000000000000004">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row>
    <row r="32" spans="1:31" x14ac:dyDescent="0.55000000000000004">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row>
    <row r="33" spans="1:31" x14ac:dyDescent="0.55000000000000004">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row>
    <row r="34" spans="1:31" x14ac:dyDescent="0.55000000000000004">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row>
    <row r="35" spans="1:31" x14ac:dyDescent="0.55000000000000004">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row>
    <row r="36" spans="1:31" x14ac:dyDescent="0.55000000000000004">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row>
    <row r="37" spans="1:31" x14ac:dyDescent="0.55000000000000004">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row>
    <row r="38" spans="1:31" x14ac:dyDescent="0.55000000000000004">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row>
    <row r="39" spans="1:31" x14ac:dyDescent="0.55000000000000004">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09A89-E102-4D2D-A496-7F704754F621}">
  <dimension ref="A1:H21"/>
  <sheetViews>
    <sheetView showGridLines="0" workbookViewId="0"/>
  </sheetViews>
  <sheetFormatPr defaultRowHeight="14.4" x14ac:dyDescent="0.55000000000000004"/>
  <cols>
    <col min="1" max="1" width="2.1015625" customWidth="1"/>
    <col min="2" max="2" width="5.89453125" bestFit="1" customWidth="1"/>
    <col min="3" max="3" width="25.62890625" bestFit="1" customWidth="1"/>
    <col min="4" max="4" width="11.68359375" bestFit="1" customWidth="1"/>
    <col min="5" max="5" width="12.26171875" bestFit="1" customWidth="1"/>
    <col min="6" max="6" width="9.5234375" bestFit="1" customWidth="1"/>
    <col min="7" max="8" width="11.68359375" bestFit="1" customWidth="1"/>
  </cols>
  <sheetData>
    <row r="1" spans="1:8" x14ac:dyDescent="0.55000000000000004">
      <c r="A1" s="16" t="s">
        <v>18</v>
      </c>
    </row>
    <row r="2" spans="1:8" x14ac:dyDescent="0.55000000000000004">
      <c r="A2" s="16" t="s">
        <v>70</v>
      </c>
    </row>
    <row r="3" spans="1:8" x14ac:dyDescent="0.55000000000000004">
      <c r="A3" s="16" t="s">
        <v>71</v>
      </c>
    </row>
    <row r="6" spans="1:8" ht="14.7" thickBot="1" x14ac:dyDescent="0.6">
      <c r="A6" t="s">
        <v>21</v>
      </c>
    </row>
    <row r="7" spans="1:8" x14ac:dyDescent="0.55000000000000004">
      <c r="B7" s="19"/>
      <c r="C7" s="19"/>
      <c r="D7" s="19" t="s">
        <v>24</v>
      </c>
      <c r="E7" s="19" t="s">
        <v>26</v>
      </c>
      <c r="F7" s="19" t="s">
        <v>28</v>
      </c>
      <c r="G7" s="19" t="s">
        <v>30</v>
      </c>
      <c r="H7" s="19" t="s">
        <v>30</v>
      </c>
    </row>
    <row r="8" spans="1:8" ht="14.7" thickBot="1" x14ac:dyDescent="0.6">
      <c r="B8" s="20" t="s">
        <v>22</v>
      </c>
      <c r="C8" s="20" t="s">
        <v>23</v>
      </c>
      <c r="D8" s="20" t="s">
        <v>25</v>
      </c>
      <c r="E8" s="20" t="s">
        <v>27</v>
      </c>
      <c r="F8" s="20" t="s">
        <v>29</v>
      </c>
      <c r="G8" s="20" t="s">
        <v>31</v>
      </c>
      <c r="H8" s="20" t="s">
        <v>32</v>
      </c>
    </row>
    <row r="9" spans="1:8" x14ac:dyDescent="0.55000000000000004">
      <c r="B9" s="17" t="s">
        <v>72</v>
      </c>
      <c r="C9" s="17" t="s">
        <v>73</v>
      </c>
      <c r="D9" s="17">
        <v>26666.666666666664</v>
      </c>
      <c r="E9" s="17">
        <v>0</v>
      </c>
      <c r="F9" s="17">
        <v>0.22</v>
      </c>
      <c r="G9" s="17">
        <v>1E+30</v>
      </c>
      <c r="H9" s="17">
        <v>6.8000000000000088E-2</v>
      </c>
    </row>
    <row r="10" spans="1:8" x14ac:dyDescent="0.55000000000000004">
      <c r="B10" s="17" t="s">
        <v>74</v>
      </c>
      <c r="C10" s="17" t="s">
        <v>75</v>
      </c>
      <c r="D10" s="17">
        <v>18333.333333333332</v>
      </c>
      <c r="E10" s="17">
        <v>0</v>
      </c>
      <c r="F10" s="17">
        <v>0.20000000000000004</v>
      </c>
      <c r="G10" s="17">
        <v>1.5999999999999907E-2</v>
      </c>
      <c r="H10" s="17">
        <v>5.6000000000000091E-2</v>
      </c>
    </row>
    <row r="11" spans="1:8" x14ac:dyDescent="0.55000000000000004">
      <c r="B11" s="17" t="s">
        <v>76</v>
      </c>
      <c r="C11" s="17" t="s">
        <v>77</v>
      </c>
      <c r="D11" s="17">
        <v>0</v>
      </c>
      <c r="E11" s="17">
        <v>-0.12666666666666668</v>
      </c>
      <c r="F11" s="17">
        <v>0.18000000000000005</v>
      </c>
      <c r="G11" s="17">
        <v>0.12666666666666668</v>
      </c>
      <c r="H11" s="17">
        <v>1E+30</v>
      </c>
    </row>
    <row r="12" spans="1:8" ht="14.7" thickBot="1" x14ac:dyDescent="0.6">
      <c r="B12" s="18" t="s">
        <v>78</v>
      </c>
      <c r="C12" s="18" t="s">
        <v>79</v>
      </c>
      <c r="D12" s="18">
        <v>12666.666666666672</v>
      </c>
      <c r="E12" s="18">
        <v>0</v>
      </c>
      <c r="F12" s="18">
        <v>0.17999999999999994</v>
      </c>
      <c r="G12" s="18">
        <v>4.8571428571428654E-2</v>
      </c>
      <c r="H12" s="18">
        <v>1.3333333333333253E-2</v>
      </c>
    </row>
    <row r="14" spans="1:8" ht="14.7" thickBot="1" x14ac:dyDescent="0.6">
      <c r="A14" t="s">
        <v>33</v>
      </c>
    </row>
    <row r="15" spans="1:8" x14ac:dyDescent="0.55000000000000004">
      <c r="B15" s="19"/>
      <c r="C15" s="19"/>
      <c r="D15" s="19" t="s">
        <v>24</v>
      </c>
      <c r="E15" s="19" t="s">
        <v>34</v>
      </c>
      <c r="F15" s="19" t="s">
        <v>36</v>
      </c>
      <c r="G15" s="19" t="s">
        <v>30</v>
      </c>
      <c r="H15" s="19" t="s">
        <v>30</v>
      </c>
    </row>
    <row r="16" spans="1:8" ht="14.7" thickBot="1" x14ac:dyDescent="0.6">
      <c r="B16" s="20" t="s">
        <v>22</v>
      </c>
      <c r="C16" s="20" t="s">
        <v>23</v>
      </c>
      <c r="D16" s="20" t="s">
        <v>25</v>
      </c>
      <c r="E16" s="20" t="s">
        <v>35</v>
      </c>
      <c r="F16" s="20" t="s">
        <v>37</v>
      </c>
      <c r="G16" s="20" t="s">
        <v>31</v>
      </c>
      <c r="H16" s="20" t="s">
        <v>32</v>
      </c>
    </row>
    <row r="17" spans="2:8" x14ac:dyDescent="0.55000000000000004">
      <c r="B17" s="17" t="s">
        <v>80</v>
      </c>
      <c r="C17" s="17" t="s">
        <v>81</v>
      </c>
      <c r="D17" s="17">
        <v>140000</v>
      </c>
      <c r="E17" s="17">
        <v>5.6000000000000077E-2</v>
      </c>
      <c r="F17" s="17">
        <v>140000</v>
      </c>
      <c r="G17" s="17">
        <v>15833.333333333343</v>
      </c>
      <c r="H17" s="17">
        <v>18333.333333333336</v>
      </c>
    </row>
    <row r="18" spans="2:8" x14ac:dyDescent="0.55000000000000004">
      <c r="B18" s="17" t="s">
        <v>82</v>
      </c>
      <c r="C18" s="17" t="s">
        <v>83</v>
      </c>
      <c r="D18" s="17">
        <v>135000</v>
      </c>
      <c r="E18" s="17">
        <v>0</v>
      </c>
      <c r="F18" s="17">
        <v>150000</v>
      </c>
      <c r="G18" s="17">
        <v>1E+30</v>
      </c>
      <c r="H18" s="17">
        <v>15000</v>
      </c>
    </row>
    <row r="19" spans="2:8" x14ac:dyDescent="0.55000000000000004">
      <c r="B19" s="17" t="s">
        <v>84</v>
      </c>
      <c r="C19" s="17" t="s">
        <v>85</v>
      </c>
      <c r="D19" s="17">
        <v>86666.666666666686</v>
      </c>
      <c r="E19" s="17">
        <v>0</v>
      </c>
      <c r="F19" s="17">
        <v>150000</v>
      </c>
      <c r="G19" s="17">
        <v>1E+30</v>
      </c>
      <c r="H19" s="17">
        <v>63333.333333333328</v>
      </c>
    </row>
    <row r="20" spans="2:8" x14ac:dyDescent="0.55000000000000004">
      <c r="B20" s="17" t="s">
        <v>86</v>
      </c>
      <c r="C20" s="17" t="s">
        <v>87</v>
      </c>
      <c r="D20" s="17">
        <v>135000</v>
      </c>
      <c r="E20" s="17">
        <v>1.59999999999999E-2</v>
      </c>
      <c r="F20" s="17">
        <v>135000</v>
      </c>
      <c r="G20" s="17">
        <v>15000</v>
      </c>
      <c r="H20" s="17">
        <v>10555.555555555562</v>
      </c>
    </row>
    <row r="21" spans="2:8" ht="14.7" thickBot="1" x14ac:dyDescent="0.6">
      <c r="B21" s="18" t="s">
        <v>88</v>
      </c>
      <c r="C21" s="18" t="s">
        <v>89</v>
      </c>
      <c r="D21" s="18">
        <v>80000</v>
      </c>
      <c r="E21" s="18">
        <v>2.2666666666666696E-2</v>
      </c>
      <c r="F21" s="18">
        <v>80000</v>
      </c>
      <c r="G21" s="18">
        <v>27142.857142857163</v>
      </c>
      <c r="H21" s="18">
        <v>80000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9BFFC-C515-4C7D-80F5-926BCFE7CD3F}">
  <dimension ref="C1:K25"/>
  <sheetViews>
    <sheetView tabSelected="1" workbookViewId="0">
      <selection activeCell="I23" sqref="I23"/>
    </sheetView>
  </sheetViews>
  <sheetFormatPr defaultRowHeight="14.4" x14ac:dyDescent="0.55000000000000004"/>
  <cols>
    <col min="3" max="3" width="13.3671875" bestFit="1" customWidth="1"/>
    <col min="4" max="4" width="15.9453125" customWidth="1"/>
    <col min="5" max="5" width="16.62890625" customWidth="1"/>
    <col min="6" max="6" width="16.1015625" customWidth="1"/>
    <col min="7" max="7" width="14.3125" customWidth="1"/>
    <col min="10" max="10" width="10.7890625" bestFit="1" customWidth="1"/>
  </cols>
  <sheetData>
    <row r="1" spans="3:11" x14ac:dyDescent="0.55000000000000004">
      <c r="C1" t="s">
        <v>91</v>
      </c>
    </row>
    <row r="3" spans="3:11" ht="43.2" customHeight="1" x14ac:dyDescent="0.55000000000000004">
      <c r="C3" t="s">
        <v>92</v>
      </c>
      <c r="D3" s="28" t="s">
        <v>96</v>
      </c>
      <c r="E3" s="28" t="s">
        <v>202</v>
      </c>
      <c r="F3" s="28" t="s">
        <v>97</v>
      </c>
      <c r="I3" s="28"/>
      <c r="J3" s="28" t="s">
        <v>108</v>
      </c>
      <c r="K3" s="28" t="s">
        <v>107</v>
      </c>
    </row>
    <row r="4" spans="3:11" x14ac:dyDescent="0.55000000000000004">
      <c r="C4" t="s">
        <v>93</v>
      </c>
      <c r="D4" s="29">
        <v>17</v>
      </c>
      <c r="E4" s="31">
        <f>SUM(D23:G23)</f>
        <v>800</v>
      </c>
      <c r="F4" s="32">
        <v>800</v>
      </c>
      <c r="I4" t="s">
        <v>99</v>
      </c>
      <c r="J4" s="34">
        <f>SUM(D23:D25)</f>
        <v>300</v>
      </c>
      <c r="K4" s="34">
        <v>300</v>
      </c>
    </row>
    <row r="5" spans="3:11" x14ac:dyDescent="0.55000000000000004">
      <c r="C5" t="s">
        <v>94</v>
      </c>
      <c r="D5" s="29">
        <v>20</v>
      </c>
      <c r="E5" s="33">
        <f>SUM(D24:G24)</f>
        <v>600</v>
      </c>
      <c r="F5" s="32">
        <v>600</v>
      </c>
      <c r="I5" t="s">
        <v>100</v>
      </c>
      <c r="J5" s="34">
        <f>SUM(E23:E25)</f>
        <v>500</v>
      </c>
      <c r="K5" s="34">
        <v>500</v>
      </c>
    </row>
    <row r="6" spans="3:11" x14ac:dyDescent="0.55000000000000004">
      <c r="C6" t="s">
        <v>95</v>
      </c>
      <c r="D6" s="29">
        <v>24</v>
      </c>
      <c r="E6" s="33">
        <f>SUM(D25:G25)</f>
        <v>400</v>
      </c>
      <c r="F6" s="32">
        <v>700</v>
      </c>
      <c r="I6" t="s">
        <v>101</v>
      </c>
      <c r="J6" s="34">
        <f>SUM(F23:F25)</f>
        <v>400</v>
      </c>
      <c r="K6" s="34">
        <v>400</v>
      </c>
    </row>
    <row r="7" spans="3:11" x14ac:dyDescent="0.55000000000000004">
      <c r="D7" s="29"/>
      <c r="I7" t="s">
        <v>102</v>
      </c>
      <c r="J7" s="34">
        <f>SUM(G23:G25)</f>
        <v>600</v>
      </c>
      <c r="K7" s="34">
        <v>600</v>
      </c>
    </row>
    <row r="8" spans="3:11" x14ac:dyDescent="0.55000000000000004">
      <c r="C8" t="s">
        <v>103</v>
      </c>
    </row>
    <row r="9" spans="3:11" x14ac:dyDescent="0.55000000000000004">
      <c r="E9" s="114" t="s">
        <v>98</v>
      </c>
    </row>
    <row r="10" spans="3:11" ht="14.7" thickBot="1" x14ac:dyDescent="0.6">
      <c r="C10" t="s">
        <v>92</v>
      </c>
      <c r="D10" s="112" t="s">
        <v>99</v>
      </c>
      <c r="E10" s="47" t="s">
        <v>100</v>
      </c>
      <c r="F10" s="47" t="s">
        <v>101</v>
      </c>
      <c r="G10" s="113" t="s">
        <v>102</v>
      </c>
    </row>
    <row r="11" spans="3:11" ht="14.7" thickTop="1" x14ac:dyDescent="0.55000000000000004">
      <c r="C11" s="13" t="s">
        <v>93</v>
      </c>
      <c r="D11" s="29">
        <v>3</v>
      </c>
      <c r="E11" s="29">
        <v>2</v>
      </c>
      <c r="F11" s="29">
        <v>5</v>
      </c>
      <c r="G11" s="50">
        <v>7</v>
      </c>
    </row>
    <row r="12" spans="3:11" x14ac:dyDescent="0.55000000000000004">
      <c r="C12" s="8" t="s">
        <v>94</v>
      </c>
      <c r="D12" s="29">
        <v>6</v>
      </c>
      <c r="E12" s="29">
        <v>4</v>
      </c>
      <c r="F12" s="29">
        <v>8</v>
      </c>
      <c r="G12" s="50">
        <v>3</v>
      </c>
    </row>
    <row r="13" spans="3:11" x14ac:dyDescent="0.55000000000000004">
      <c r="C13" s="14" t="s">
        <v>95</v>
      </c>
      <c r="D13" s="110">
        <v>9</v>
      </c>
      <c r="E13" s="110">
        <v>1</v>
      </c>
      <c r="F13" s="110">
        <v>5</v>
      </c>
      <c r="G13" s="111">
        <v>4</v>
      </c>
    </row>
    <row r="15" spans="3:11" x14ac:dyDescent="0.55000000000000004">
      <c r="C15" t="s">
        <v>104</v>
      </c>
    </row>
    <row r="16" spans="3:11" ht="14.7" thickBot="1" x14ac:dyDescent="0.6">
      <c r="D16" s="112" t="s">
        <v>99</v>
      </c>
      <c r="E16" s="47" t="s">
        <v>100</v>
      </c>
      <c r="F16" s="47" t="s">
        <v>101</v>
      </c>
      <c r="G16" s="113" t="s">
        <v>102</v>
      </c>
    </row>
    <row r="17" spans="3:10" ht="14.7" thickTop="1" x14ac:dyDescent="0.55000000000000004">
      <c r="C17" s="13" t="s">
        <v>93</v>
      </c>
      <c r="D17" s="30">
        <f>$D$4+D11</f>
        <v>20</v>
      </c>
      <c r="E17" s="30">
        <f t="shared" ref="E17:G17" si="0">$D$4+E11</f>
        <v>19</v>
      </c>
      <c r="F17" s="30">
        <f t="shared" si="0"/>
        <v>22</v>
      </c>
      <c r="G17" s="116">
        <f t="shared" si="0"/>
        <v>24</v>
      </c>
    </row>
    <row r="18" spans="3:10" x14ac:dyDescent="0.55000000000000004">
      <c r="C18" s="8" t="s">
        <v>94</v>
      </c>
      <c r="D18" s="30">
        <f>$D$5+D12</f>
        <v>26</v>
      </c>
      <c r="E18" s="30">
        <f t="shared" ref="E18:F18" si="1">$D$5+E12</f>
        <v>24</v>
      </c>
      <c r="F18" s="30">
        <f t="shared" si="1"/>
        <v>28</v>
      </c>
      <c r="G18" s="116">
        <f>$D$5+G12</f>
        <v>23</v>
      </c>
    </row>
    <row r="19" spans="3:10" x14ac:dyDescent="0.55000000000000004">
      <c r="C19" s="14" t="s">
        <v>95</v>
      </c>
      <c r="D19" s="115">
        <f>$D$6+D13</f>
        <v>33</v>
      </c>
      <c r="E19" s="115">
        <f t="shared" ref="E19" si="2">$D$6+E13</f>
        <v>25</v>
      </c>
      <c r="F19" s="115">
        <f>$D$6+F13</f>
        <v>29</v>
      </c>
      <c r="G19" s="117">
        <f>$D$6+G13</f>
        <v>28</v>
      </c>
    </row>
    <row r="20" spans="3:10" x14ac:dyDescent="0.55000000000000004">
      <c r="I20" t="s">
        <v>106</v>
      </c>
    </row>
    <row r="21" spans="3:10" x14ac:dyDescent="0.55000000000000004">
      <c r="C21" t="s">
        <v>201</v>
      </c>
      <c r="I21" t="s">
        <v>105</v>
      </c>
      <c r="J21" s="35">
        <f>SUMPRODUCT(D17:G19, D23:G25)</f>
        <v>40500</v>
      </c>
    </row>
    <row r="22" spans="3:10" ht="14.7" thickBot="1" x14ac:dyDescent="0.6">
      <c r="D22" s="38" t="s">
        <v>99</v>
      </c>
      <c r="E22" s="38" t="s">
        <v>100</v>
      </c>
      <c r="F22" s="38" t="s">
        <v>101</v>
      </c>
      <c r="G22" s="38" t="s">
        <v>102</v>
      </c>
    </row>
    <row r="23" spans="3:10" ht="14.7" thickTop="1" x14ac:dyDescent="0.55000000000000004">
      <c r="C23" t="s">
        <v>93</v>
      </c>
      <c r="D23" s="118">
        <v>300</v>
      </c>
      <c r="E23" s="118">
        <v>100</v>
      </c>
      <c r="F23" s="118">
        <v>400</v>
      </c>
      <c r="G23" s="118">
        <v>0</v>
      </c>
    </row>
    <row r="24" spans="3:10" x14ac:dyDescent="0.55000000000000004">
      <c r="C24" t="s">
        <v>94</v>
      </c>
      <c r="D24" s="119">
        <v>0</v>
      </c>
      <c r="E24" s="119">
        <v>0</v>
      </c>
      <c r="F24" s="119">
        <v>0</v>
      </c>
      <c r="G24" s="119">
        <v>600</v>
      </c>
    </row>
    <row r="25" spans="3:10" x14ac:dyDescent="0.55000000000000004">
      <c r="C25" t="s">
        <v>95</v>
      </c>
      <c r="D25" s="119">
        <v>0</v>
      </c>
      <c r="E25" s="119">
        <v>400</v>
      </c>
      <c r="F25" s="119">
        <v>0</v>
      </c>
      <c r="G25" s="119">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CECA7-AFB7-4AC1-8234-C0773A9A2B2E}">
  <dimension ref="A1:H31"/>
  <sheetViews>
    <sheetView showGridLines="0" topLeftCell="A7" workbookViewId="0"/>
  </sheetViews>
  <sheetFormatPr defaultRowHeight="14.4" x14ac:dyDescent="0.55000000000000004"/>
  <cols>
    <col min="1" max="1" width="2.1015625" customWidth="1"/>
    <col min="2" max="2" width="5.89453125" bestFit="1" customWidth="1"/>
    <col min="3" max="3" width="35.9453125" bestFit="1" customWidth="1"/>
    <col min="4" max="4" width="5.3125" bestFit="1" customWidth="1"/>
    <col min="5" max="5" width="7.734375" bestFit="1" customWidth="1"/>
    <col min="6" max="6" width="9.5234375" bestFit="1" customWidth="1"/>
    <col min="7" max="8" width="8.7890625" bestFit="1" customWidth="1"/>
  </cols>
  <sheetData>
    <row r="1" spans="1:8" x14ac:dyDescent="0.55000000000000004">
      <c r="A1" s="16" t="s">
        <v>18</v>
      </c>
    </row>
    <row r="2" spans="1:8" x14ac:dyDescent="0.55000000000000004">
      <c r="A2" s="16" t="s">
        <v>109</v>
      </c>
    </row>
    <row r="3" spans="1:8" x14ac:dyDescent="0.55000000000000004">
      <c r="A3" s="16" t="s">
        <v>110</v>
      </c>
    </row>
    <row r="6" spans="1:8" ht="14.7" thickBot="1" x14ac:dyDescent="0.6">
      <c r="A6" t="s">
        <v>21</v>
      </c>
    </row>
    <row r="7" spans="1:8" x14ac:dyDescent="0.55000000000000004">
      <c r="B7" s="19"/>
      <c r="C7" s="19"/>
      <c r="D7" s="19" t="s">
        <v>24</v>
      </c>
      <c r="E7" s="19" t="s">
        <v>26</v>
      </c>
      <c r="F7" s="19" t="s">
        <v>28</v>
      </c>
      <c r="G7" s="19" t="s">
        <v>30</v>
      </c>
      <c r="H7" s="19" t="s">
        <v>30</v>
      </c>
    </row>
    <row r="8" spans="1:8" ht="14.7" thickBot="1" x14ac:dyDescent="0.6">
      <c r="B8" s="20" t="s">
        <v>22</v>
      </c>
      <c r="C8" s="20" t="s">
        <v>23</v>
      </c>
      <c r="D8" s="20" t="s">
        <v>25</v>
      </c>
      <c r="E8" s="20" t="s">
        <v>27</v>
      </c>
      <c r="F8" s="20" t="s">
        <v>29</v>
      </c>
      <c r="G8" s="20" t="s">
        <v>31</v>
      </c>
      <c r="H8" s="20" t="s">
        <v>32</v>
      </c>
    </row>
    <row r="9" spans="1:8" x14ac:dyDescent="0.55000000000000004">
      <c r="B9" s="17" t="s">
        <v>111</v>
      </c>
      <c r="C9" s="17" t="s">
        <v>112</v>
      </c>
      <c r="D9" s="17">
        <v>300</v>
      </c>
      <c r="E9" s="17">
        <v>0</v>
      </c>
      <c r="F9" s="17">
        <v>20</v>
      </c>
      <c r="G9" s="17">
        <v>5</v>
      </c>
      <c r="H9" s="17">
        <v>26</v>
      </c>
    </row>
    <row r="10" spans="1:8" x14ac:dyDescent="0.55000000000000004">
      <c r="B10" s="17" t="s">
        <v>113</v>
      </c>
      <c r="C10" s="17" t="s">
        <v>114</v>
      </c>
      <c r="D10" s="17">
        <v>100</v>
      </c>
      <c r="E10" s="17">
        <v>0</v>
      </c>
      <c r="F10" s="17">
        <v>19</v>
      </c>
      <c r="G10" s="17">
        <v>2</v>
      </c>
      <c r="H10" s="17">
        <v>1</v>
      </c>
    </row>
    <row r="11" spans="1:8" x14ac:dyDescent="0.55000000000000004">
      <c r="B11" s="17" t="s">
        <v>115</v>
      </c>
      <c r="C11" s="17" t="s">
        <v>116</v>
      </c>
      <c r="D11" s="17">
        <v>400</v>
      </c>
      <c r="E11" s="17">
        <v>0</v>
      </c>
      <c r="F11" s="17">
        <v>22</v>
      </c>
      <c r="G11" s="17">
        <v>1</v>
      </c>
      <c r="H11" s="17">
        <v>28</v>
      </c>
    </row>
    <row r="12" spans="1:8" x14ac:dyDescent="0.55000000000000004">
      <c r="B12" s="17" t="s">
        <v>117</v>
      </c>
      <c r="C12" s="17" t="s">
        <v>118</v>
      </c>
      <c r="D12" s="17">
        <v>0</v>
      </c>
      <c r="E12" s="17">
        <v>2</v>
      </c>
      <c r="F12" s="17">
        <v>24</v>
      </c>
      <c r="G12" s="17">
        <v>1E+30</v>
      </c>
      <c r="H12" s="17">
        <v>2</v>
      </c>
    </row>
    <row r="13" spans="1:8" x14ac:dyDescent="0.55000000000000004">
      <c r="B13" s="17" t="s">
        <v>119</v>
      </c>
      <c r="C13" s="17" t="s">
        <v>120</v>
      </c>
      <c r="D13" s="17">
        <v>0</v>
      </c>
      <c r="E13" s="17">
        <v>5</v>
      </c>
      <c r="F13" s="17">
        <v>26</v>
      </c>
      <c r="G13" s="17">
        <v>1E+30</v>
      </c>
      <c r="H13" s="17">
        <v>5</v>
      </c>
    </row>
    <row r="14" spans="1:8" x14ac:dyDescent="0.55000000000000004">
      <c r="B14" s="17" t="s">
        <v>121</v>
      </c>
      <c r="C14" s="17" t="s">
        <v>122</v>
      </c>
      <c r="D14" s="17">
        <v>0</v>
      </c>
      <c r="E14" s="17">
        <v>4</v>
      </c>
      <c r="F14" s="17">
        <v>24</v>
      </c>
      <c r="G14" s="17">
        <v>1E+30</v>
      </c>
      <c r="H14" s="17">
        <v>4</v>
      </c>
    </row>
    <row r="15" spans="1:8" x14ac:dyDescent="0.55000000000000004">
      <c r="B15" s="17" t="s">
        <v>123</v>
      </c>
      <c r="C15" s="17" t="s">
        <v>124</v>
      </c>
      <c r="D15" s="17">
        <v>0</v>
      </c>
      <c r="E15" s="17">
        <v>5</v>
      </c>
      <c r="F15" s="17">
        <v>28</v>
      </c>
      <c r="G15" s="17">
        <v>1E+30</v>
      </c>
      <c r="H15" s="17">
        <v>5</v>
      </c>
    </row>
    <row r="16" spans="1:8" x14ac:dyDescent="0.55000000000000004">
      <c r="B16" s="17" t="s">
        <v>125</v>
      </c>
      <c r="C16" s="17" t="s">
        <v>126</v>
      </c>
      <c r="D16" s="17">
        <v>600</v>
      </c>
      <c r="E16" s="17">
        <v>0</v>
      </c>
      <c r="F16" s="17">
        <v>23</v>
      </c>
      <c r="G16" s="17">
        <v>4</v>
      </c>
      <c r="H16" s="17">
        <v>1E+30</v>
      </c>
    </row>
    <row r="17" spans="1:8" x14ac:dyDescent="0.55000000000000004">
      <c r="B17" s="17" t="s">
        <v>127</v>
      </c>
      <c r="C17" s="17" t="s">
        <v>128</v>
      </c>
      <c r="D17" s="17">
        <v>0</v>
      </c>
      <c r="E17" s="17">
        <v>7</v>
      </c>
      <c r="F17" s="17">
        <v>33</v>
      </c>
      <c r="G17" s="17">
        <v>1E+30</v>
      </c>
      <c r="H17" s="17">
        <v>7</v>
      </c>
    </row>
    <row r="18" spans="1:8" x14ac:dyDescent="0.55000000000000004">
      <c r="B18" s="17" t="s">
        <v>129</v>
      </c>
      <c r="C18" s="17" t="s">
        <v>130</v>
      </c>
      <c r="D18" s="17">
        <v>400</v>
      </c>
      <c r="E18" s="17">
        <v>0</v>
      </c>
      <c r="F18" s="17">
        <v>25</v>
      </c>
      <c r="G18" s="17">
        <v>1</v>
      </c>
      <c r="H18" s="17">
        <v>2</v>
      </c>
    </row>
    <row r="19" spans="1:8" x14ac:dyDescent="0.55000000000000004">
      <c r="B19" s="17" t="s">
        <v>131</v>
      </c>
      <c r="C19" s="17" t="s">
        <v>132</v>
      </c>
      <c r="D19" s="17">
        <v>0</v>
      </c>
      <c r="E19" s="17">
        <v>1</v>
      </c>
      <c r="F19" s="17">
        <v>29</v>
      </c>
      <c r="G19" s="17">
        <v>1E+30</v>
      </c>
      <c r="H19" s="17">
        <v>1</v>
      </c>
    </row>
    <row r="20" spans="1:8" ht="14.7" thickBot="1" x14ac:dyDescent="0.6">
      <c r="B20" s="18" t="s">
        <v>133</v>
      </c>
      <c r="C20" s="18" t="s">
        <v>134</v>
      </c>
      <c r="D20" s="18">
        <v>0</v>
      </c>
      <c r="E20" s="18">
        <v>0</v>
      </c>
      <c r="F20" s="18">
        <v>28</v>
      </c>
      <c r="G20" s="18">
        <v>2</v>
      </c>
      <c r="H20" s="18">
        <v>4</v>
      </c>
    </row>
    <row r="22" spans="1:8" ht="14.7" thickBot="1" x14ac:dyDescent="0.6">
      <c r="A22" t="s">
        <v>33</v>
      </c>
    </row>
    <row r="23" spans="1:8" x14ac:dyDescent="0.55000000000000004">
      <c r="B23" s="19"/>
      <c r="C23" s="19"/>
      <c r="D23" s="19" t="s">
        <v>24</v>
      </c>
      <c r="E23" s="19" t="s">
        <v>34</v>
      </c>
      <c r="F23" s="19" t="s">
        <v>36</v>
      </c>
      <c r="G23" s="19" t="s">
        <v>30</v>
      </c>
      <c r="H23" s="19" t="s">
        <v>30</v>
      </c>
    </row>
    <row r="24" spans="1:8" ht="14.7" thickBot="1" x14ac:dyDescent="0.6">
      <c r="B24" s="20" t="s">
        <v>22</v>
      </c>
      <c r="C24" s="20" t="s">
        <v>23</v>
      </c>
      <c r="D24" s="20" t="s">
        <v>25</v>
      </c>
      <c r="E24" s="20" t="s">
        <v>35</v>
      </c>
      <c r="F24" s="20" t="s">
        <v>37</v>
      </c>
      <c r="G24" s="20" t="s">
        <v>31</v>
      </c>
      <c r="H24" s="20" t="s">
        <v>32</v>
      </c>
    </row>
    <row r="25" spans="1:8" x14ac:dyDescent="0.55000000000000004">
      <c r="B25" s="17" t="s">
        <v>135</v>
      </c>
      <c r="C25" s="17" t="s">
        <v>136</v>
      </c>
      <c r="D25" s="17">
        <v>800</v>
      </c>
      <c r="E25" s="17">
        <v>-6</v>
      </c>
      <c r="F25" s="17">
        <v>800</v>
      </c>
      <c r="G25" s="17">
        <v>400</v>
      </c>
      <c r="H25" s="17">
        <v>100</v>
      </c>
    </row>
    <row r="26" spans="1:8" x14ac:dyDescent="0.55000000000000004">
      <c r="B26" s="17" t="s">
        <v>137</v>
      </c>
      <c r="C26" s="17" t="s">
        <v>138</v>
      </c>
      <c r="D26" s="17">
        <v>600</v>
      </c>
      <c r="E26" s="17">
        <v>-5</v>
      </c>
      <c r="F26" s="17">
        <v>600</v>
      </c>
      <c r="G26" s="17">
        <v>0</v>
      </c>
      <c r="H26" s="17">
        <v>300</v>
      </c>
    </row>
    <row r="27" spans="1:8" x14ac:dyDescent="0.55000000000000004">
      <c r="B27" s="17" t="s">
        <v>139</v>
      </c>
      <c r="C27" s="17" t="s">
        <v>140</v>
      </c>
      <c r="D27" s="17">
        <v>400</v>
      </c>
      <c r="E27" s="17">
        <v>0</v>
      </c>
      <c r="F27" s="17">
        <v>700</v>
      </c>
      <c r="G27" s="17">
        <v>1E+30</v>
      </c>
      <c r="H27" s="17">
        <v>300</v>
      </c>
    </row>
    <row r="28" spans="1:8" x14ac:dyDescent="0.55000000000000004">
      <c r="B28" s="17" t="s">
        <v>141</v>
      </c>
      <c r="C28" s="17" t="s">
        <v>142</v>
      </c>
      <c r="D28" s="17">
        <v>300</v>
      </c>
      <c r="E28" s="17">
        <v>26</v>
      </c>
      <c r="F28" s="17">
        <v>300</v>
      </c>
      <c r="G28" s="17">
        <v>100</v>
      </c>
      <c r="H28" s="17">
        <v>300</v>
      </c>
    </row>
    <row r="29" spans="1:8" x14ac:dyDescent="0.55000000000000004">
      <c r="B29" s="17" t="s">
        <v>143</v>
      </c>
      <c r="C29" s="17" t="s">
        <v>144</v>
      </c>
      <c r="D29" s="17">
        <v>500</v>
      </c>
      <c r="E29" s="17">
        <v>25</v>
      </c>
      <c r="F29" s="17">
        <v>500</v>
      </c>
      <c r="G29" s="17">
        <v>300</v>
      </c>
      <c r="H29" s="17">
        <v>400</v>
      </c>
    </row>
    <row r="30" spans="1:8" x14ac:dyDescent="0.55000000000000004">
      <c r="B30" s="17" t="s">
        <v>145</v>
      </c>
      <c r="C30" s="17" t="s">
        <v>146</v>
      </c>
      <c r="D30" s="17">
        <v>400</v>
      </c>
      <c r="E30" s="17">
        <v>28</v>
      </c>
      <c r="F30" s="17">
        <v>400</v>
      </c>
      <c r="G30" s="17">
        <v>100</v>
      </c>
      <c r="H30" s="17">
        <v>400</v>
      </c>
    </row>
    <row r="31" spans="1:8" ht="14.7" thickBot="1" x14ac:dyDescent="0.6">
      <c r="B31" s="18" t="s">
        <v>147</v>
      </c>
      <c r="C31" s="18" t="s">
        <v>148</v>
      </c>
      <c r="D31" s="18">
        <v>600</v>
      </c>
      <c r="E31" s="18">
        <v>28</v>
      </c>
      <c r="F31" s="18">
        <v>600</v>
      </c>
      <c r="G31" s="18">
        <v>300</v>
      </c>
      <c r="H31" s="1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8F3E7-1E9C-4085-B6F1-31D9B3676867}">
  <dimension ref="C1:J15"/>
  <sheetViews>
    <sheetView workbookViewId="0"/>
  </sheetViews>
  <sheetFormatPr defaultRowHeight="14.4" x14ac:dyDescent="0.55000000000000004"/>
  <cols>
    <col min="3" max="3" width="24.7890625" bestFit="1" customWidth="1"/>
    <col min="4" max="4" width="19.734375" bestFit="1" customWidth="1"/>
    <col min="5" max="5" width="19.83984375" customWidth="1"/>
    <col min="6" max="6" width="19.3125" customWidth="1"/>
    <col min="7" max="7" width="17.47265625" customWidth="1"/>
    <col min="9" max="9" width="21.7890625" customWidth="1"/>
    <col min="10" max="10" width="10.68359375" customWidth="1"/>
  </cols>
  <sheetData>
    <row r="1" spans="3:10" x14ac:dyDescent="0.55000000000000004">
      <c r="C1" t="s">
        <v>149</v>
      </c>
    </row>
    <row r="4" spans="3:10" ht="14.7" thickBot="1" x14ac:dyDescent="0.6">
      <c r="C4" s="38" t="s">
        <v>150</v>
      </c>
      <c r="D4" s="38" t="s">
        <v>156</v>
      </c>
      <c r="E4" s="38" t="s">
        <v>160</v>
      </c>
      <c r="F4" s="38" t="s">
        <v>161</v>
      </c>
      <c r="G4" s="39" t="s">
        <v>173</v>
      </c>
    </row>
    <row r="5" spans="3:10" ht="14.7" thickTop="1" x14ac:dyDescent="0.55000000000000004">
      <c r="C5" s="16" t="s">
        <v>151</v>
      </c>
      <c r="D5" t="s">
        <v>157</v>
      </c>
      <c r="E5">
        <v>1</v>
      </c>
      <c r="F5">
        <v>4.4999999999999998E-2</v>
      </c>
      <c r="G5" s="37">
        <v>4500</v>
      </c>
    </row>
    <row r="6" spans="3:10" x14ac:dyDescent="0.55000000000000004">
      <c r="C6" s="16" t="s">
        <v>152</v>
      </c>
      <c r="D6" t="s">
        <v>157</v>
      </c>
      <c r="E6">
        <v>2</v>
      </c>
      <c r="F6">
        <v>5.62E-2</v>
      </c>
      <c r="G6" s="36">
        <v>0</v>
      </c>
      <c r="I6" t="s">
        <v>171</v>
      </c>
      <c r="J6" t="s">
        <v>174</v>
      </c>
    </row>
    <row r="7" spans="3:10" x14ac:dyDescent="0.55000000000000004">
      <c r="C7" s="16" t="s">
        <v>153</v>
      </c>
      <c r="D7" t="s">
        <v>158</v>
      </c>
      <c r="E7">
        <v>2</v>
      </c>
      <c r="F7">
        <v>6.8000000000000005E-2</v>
      </c>
      <c r="G7" s="36">
        <v>0</v>
      </c>
      <c r="I7" t="s">
        <v>172</v>
      </c>
      <c r="J7" s="42">
        <f>SUMPRODUCT(avgAnnualReturnPerFund, investmentPortfolio)</f>
        <v>969.75</v>
      </c>
    </row>
    <row r="8" spans="3:10" x14ac:dyDescent="0.55000000000000004">
      <c r="C8" s="16" t="s">
        <v>154</v>
      </c>
      <c r="D8" t="s">
        <v>158</v>
      </c>
      <c r="E8">
        <v>3</v>
      </c>
      <c r="F8">
        <v>0.10150000000000001</v>
      </c>
      <c r="G8" s="36">
        <v>3500.0000000000005</v>
      </c>
    </row>
    <row r="9" spans="3:10" x14ac:dyDescent="0.55000000000000004">
      <c r="C9" s="40" t="s">
        <v>155</v>
      </c>
      <c r="D9" s="15" t="s">
        <v>159</v>
      </c>
      <c r="E9" s="15">
        <v>5</v>
      </c>
      <c r="F9" s="15">
        <v>0.20599999999999999</v>
      </c>
      <c r="G9" s="36">
        <v>2000</v>
      </c>
    </row>
    <row r="11" spans="3:10" x14ac:dyDescent="0.55000000000000004">
      <c r="C11" s="41" t="s">
        <v>175</v>
      </c>
    </row>
    <row r="12" spans="3:10" x14ac:dyDescent="0.55000000000000004">
      <c r="C12" s="43" t="s">
        <v>164</v>
      </c>
      <c r="D12" s="43">
        <f>SUM(investmentPortfolio)</f>
        <v>10000</v>
      </c>
      <c r="E12" s="43" t="s">
        <v>165</v>
      </c>
      <c r="F12" s="44">
        <v>10000</v>
      </c>
      <c r="G12" s="43"/>
      <c r="H12" s="43"/>
    </row>
    <row r="13" spans="3:10" x14ac:dyDescent="0.55000000000000004">
      <c r="C13" s="43" t="s">
        <v>162</v>
      </c>
      <c r="D13" s="34">
        <f>(SUMPRODUCT(RiskPerFund, investmentPortfolio))/availableMoneyToInvest</f>
        <v>2.5</v>
      </c>
      <c r="E13" s="43" t="s">
        <v>163</v>
      </c>
      <c r="F13" s="43">
        <v>2.5</v>
      </c>
      <c r="G13" s="43"/>
      <c r="H13" s="43"/>
    </row>
    <row r="14" spans="3:10" ht="45.9" customHeight="1" x14ac:dyDescent="0.55000000000000004">
      <c r="C14" s="45" t="s">
        <v>167</v>
      </c>
      <c r="D14" s="43">
        <f>SUMIF(FundCategory, "Money Market Fund", investmentPortfolio)</f>
        <v>4500</v>
      </c>
      <c r="E14" s="45" t="s">
        <v>168</v>
      </c>
      <c r="F14" s="43">
        <v>0.3</v>
      </c>
      <c r="G14" s="45" t="s">
        <v>166</v>
      </c>
      <c r="H14" s="46">
        <f>minPercentInMMF*availableMoneyToInvest</f>
        <v>3000</v>
      </c>
    </row>
    <row r="15" spans="3:10" ht="67.5" customHeight="1" x14ac:dyDescent="0.55000000000000004">
      <c r="C15" s="45" t="s">
        <v>170</v>
      </c>
      <c r="D15" s="43">
        <f>SUMIF(FundCategory, "Aggressive Growth Fund", investmentPortfolio)</f>
        <v>2000</v>
      </c>
      <c r="E15" s="45" t="s">
        <v>169</v>
      </c>
      <c r="F15" s="44">
        <v>2000</v>
      </c>
      <c r="G15" s="43"/>
      <c r="H15" s="4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2560A-A982-484F-87C6-C8F41C9D6463}">
  <dimension ref="A1:H21"/>
  <sheetViews>
    <sheetView showGridLines="0" workbookViewId="0"/>
  </sheetViews>
  <sheetFormatPr defaultRowHeight="14.4" x14ac:dyDescent="0.55000000000000004"/>
  <cols>
    <col min="1" max="1" width="2.1015625" customWidth="1"/>
    <col min="2" max="2" width="5.89453125" bestFit="1" customWidth="1"/>
    <col min="3" max="3" width="36.47265625" bestFit="1" customWidth="1"/>
    <col min="4" max="4" width="5.68359375" bestFit="1" customWidth="1"/>
    <col min="5" max="5" width="8.26171875" bestFit="1" customWidth="1"/>
    <col min="6" max="6" width="9.5234375" bestFit="1" customWidth="1"/>
    <col min="7" max="8" width="8.7890625" bestFit="1" customWidth="1"/>
  </cols>
  <sheetData>
    <row r="1" spans="1:8" x14ac:dyDescent="0.55000000000000004">
      <c r="A1" s="16" t="s">
        <v>18</v>
      </c>
    </row>
    <row r="2" spans="1:8" x14ac:dyDescent="0.55000000000000004">
      <c r="A2" s="16" t="s">
        <v>176</v>
      </c>
    </row>
    <row r="3" spans="1:8" x14ac:dyDescent="0.55000000000000004">
      <c r="A3" s="16" t="s">
        <v>177</v>
      </c>
    </row>
    <row r="6" spans="1:8" ht="14.7" thickBot="1" x14ac:dyDescent="0.6">
      <c r="A6" t="s">
        <v>21</v>
      </c>
    </row>
    <row r="7" spans="1:8" x14ac:dyDescent="0.55000000000000004">
      <c r="B7" s="19"/>
      <c r="C7" s="19"/>
      <c r="D7" s="19" t="s">
        <v>24</v>
      </c>
      <c r="E7" s="19" t="s">
        <v>26</v>
      </c>
      <c r="F7" s="19" t="s">
        <v>28</v>
      </c>
      <c r="G7" s="19" t="s">
        <v>30</v>
      </c>
      <c r="H7" s="19" t="s">
        <v>30</v>
      </c>
    </row>
    <row r="8" spans="1:8" ht="14.7" thickBot="1" x14ac:dyDescent="0.6">
      <c r="B8" s="20" t="s">
        <v>22</v>
      </c>
      <c r="C8" s="20" t="s">
        <v>23</v>
      </c>
      <c r="D8" s="20" t="s">
        <v>25</v>
      </c>
      <c r="E8" s="20" t="s">
        <v>27</v>
      </c>
      <c r="F8" s="20" t="s">
        <v>29</v>
      </c>
      <c r="G8" s="20" t="s">
        <v>31</v>
      </c>
      <c r="H8" s="20" t="s">
        <v>32</v>
      </c>
    </row>
    <row r="9" spans="1:8" x14ac:dyDescent="0.55000000000000004">
      <c r="B9" s="17" t="s">
        <v>178</v>
      </c>
      <c r="C9" s="17" t="s">
        <v>179</v>
      </c>
      <c r="D9" s="17">
        <v>4500</v>
      </c>
      <c r="E9" s="17">
        <v>0</v>
      </c>
      <c r="F9" s="17">
        <v>4.4999999999999998E-2</v>
      </c>
      <c r="G9" s="17">
        <v>5.6500000000000036E-2</v>
      </c>
      <c r="H9" s="17">
        <v>1.0500000000000011E-2</v>
      </c>
    </row>
    <row r="10" spans="1:8" x14ac:dyDescent="0.55000000000000004">
      <c r="B10" s="17" t="s">
        <v>180</v>
      </c>
      <c r="C10" s="17" t="s">
        <v>179</v>
      </c>
      <c r="D10" s="17">
        <v>0</v>
      </c>
      <c r="E10" s="17">
        <v>-1.7050000000000003E-2</v>
      </c>
      <c r="F10" s="17">
        <v>5.62E-2</v>
      </c>
      <c r="G10" s="17">
        <v>1.7050000000000003E-2</v>
      </c>
      <c r="H10" s="17">
        <v>1E+30</v>
      </c>
    </row>
    <row r="11" spans="1:8" x14ac:dyDescent="0.55000000000000004">
      <c r="B11" s="17" t="s">
        <v>181</v>
      </c>
      <c r="C11" s="17" t="s">
        <v>182</v>
      </c>
      <c r="D11" s="17">
        <v>0</v>
      </c>
      <c r="E11" s="17">
        <v>-5.2500000000000047E-3</v>
      </c>
      <c r="F11" s="17">
        <v>6.8000000000000019E-2</v>
      </c>
      <c r="G11" s="17">
        <v>5.2500000000000047E-3</v>
      </c>
      <c r="H11" s="17">
        <v>1E+30</v>
      </c>
    </row>
    <row r="12" spans="1:8" x14ac:dyDescent="0.55000000000000004">
      <c r="B12" s="17" t="s">
        <v>183</v>
      </c>
      <c r="C12" s="17" t="s">
        <v>182</v>
      </c>
      <c r="D12" s="17">
        <v>3500</v>
      </c>
      <c r="E12" s="17">
        <v>0</v>
      </c>
      <c r="F12" s="17">
        <v>0.10150000000000003</v>
      </c>
      <c r="G12" s="17">
        <v>2.399999999999999E-2</v>
      </c>
      <c r="H12" s="17">
        <v>1.0500000000000008E-2</v>
      </c>
    </row>
    <row r="13" spans="1:8" ht="14.7" thickBot="1" x14ac:dyDescent="0.6">
      <c r="B13" s="18" t="s">
        <v>184</v>
      </c>
      <c r="C13" s="18" t="s">
        <v>185</v>
      </c>
      <c r="D13" s="18">
        <v>2000</v>
      </c>
      <c r="E13" s="18">
        <v>0</v>
      </c>
      <c r="F13" s="18">
        <v>0.20599999999999996</v>
      </c>
      <c r="G13" s="18">
        <v>1E+30</v>
      </c>
      <c r="H13" s="18">
        <v>4.7999999999999959E-2</v>
      </c>
    </row>
    <row r="15" spans="1:8" ht="14.7" thickBot="1" x14ac:dyDescent="0.6">
      <c r="A15" t="s">
        <v>33</v>
      </c>
    </row>
    <row r="16" spans="1:8" x14ac:dyDescent="0.55000000000000004">
      <c r="B16" s="19"/>
      <c r="C16" s="19"/>
      <c r="D16" s="19" t="s">
        <v>24</v>
      </c>
      <c r="E16" s="19" t="s">
        <v>34</v>
      </c>
      <c r="F16" s="19" t="s">
        <v>36</v>
      </c>
      <c r="G16" s="19" t="s">
        <v>30</v>
      </c>
      <c r="H16" s="19" t="s">
        <v>30</v>
      </c>
    </row>
    <row r="17" spans="2:8" ht="14.7" thickBot="1" x14ac:dyDescent="0.6">
      <c r="B17" s="20" t="s">
        <v>22</v>
      </c>
      <c r="C17" s="20" t="s">
        <v>23</v>
      </c>
      <c r="D17" s="20" t="s">
        <v>25</v>
      </c>
      <c r="E17" s="20" t="s">
        <v>35</v>
      </c>
      <c r="F17" s="20" t="s">
        <v>37</v>
      </c>
      <c r="G17" s="20" t="s">
        <v>31</v>
      </c>
      <c r="H17" s="20" t="s">
        <v>32</v>
      </c>
    </row>
    <row r="18" spans="2:8" x14ac:dyDescent="0.55000000000000004">
      <c r="B18" s="17" t="s">
        <v>48</v>
      </c>
      <c r="C18" s="17" t="s">
        <v>186</v>
      </c>
      <c r="D18" s="17">
        <v>2000</v>
      </c>
      <c r="E18" s="17">
        <v>4.7999999999999959E-2</v>
      </c>
      <c r="F18" s="17">
        <v>2000</v>
      </c>
      <c r="G18" s="17">
        <v>1750.0000000000009</v>
      </c>
      <c r="H18" s="17">
        <v>1500.0000000000009</v>
      </c>
    </row>
    <row r="19" spans="2:8" x14ac:dyDescent="0.55000000000000004">
      <c r="B19" s="17" t="s">
        <v>46</v>
      </c>
      <c r="C19" s="17" t="s">
        <v>187</v>
      </c>
      <c r="D19" s="17">
        <v>4500</v>
      </c>
      <c r="E19" s="17">
        <v>0</v>
      </c>
      <c r="F19" s="17">
        <v>3000</v>
      </c>
      <c r="G19" s="17">
        <v>1499.9999999999995</v>
      </c>
      <c r="H19" s="17">
        <v>1E+30</v>
      </c>
    </row>
    <row r="20" spans="2:8" x14ac:dyDescent="0.55000000000000004">
      <c r="B20" s="17" t="s">
        <v>188</v>
      </c>
      <c r="C20" s="17" t="s">
        <v>189</v>
      </c>
      <c r="D20" s="17">
        <v>2.5</v>
      </c>
      <c r="E20" s="17">
        <v>282.50000000000011</v>
      </c>
      <c r="F20" s="17">
        <v>2.5</v>
      </c>
      <c r="G20" s="17">
        <v>0.3</v>
      </c>
      <c r="H20" s="17">
        <v>0.70000000000000018</v>
      </c>
    </row>
    <row r="21" spans="2:8" ht="14.7" thickBot="1" x14ac:dyDescent="0.6">
      <c r="B21" s="18" t="s">
        <v>72</v>
      </c>
      <c r="C21" s="18" t="s">
        <v>190</v>
      </c>
      <c r="D21" s="18">
        <v>10000</v>
      </c>
      <c r="E21" s="18">
        <v>1.6749999999999984E-2</v>
      </c>
      <c r="F21" s="18">
        <v>10000</v>
      </c>
      <c r="G21" s="18">
        <v>7000.0000000000018</v>
      </c>
      <c r="H21" s="18">
        <v>999.99999999999966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52</vt:i4>
      </vt:variant>
    </vt:vector>
  </HeadingPairs>
  <TitlesOfParts>
    <vt:vector size="60" baseType="lpstr">
      <vt:lpstr>7.7</vt:lpstr>
      <vt:lpstr>7.7SensitivityReport</vt:lpstr>
      <vt:lpstr>7.8</vt:lpstr>
      <vt:lpstr>7.8SensitivityReport</vt:lpstr>
      <vt:lpstr>7.9</vt:lpstr>
      <vt:lpstr>7.9Sensitivity</vt:lpstr>
      <vt:lpstr>7.12</vt:lpstr>
      <vt:lpstr>7.12Sensitivity</vt:lpstr>
      <vt:lpstr>acceptableRisk</vt:lpstr>
      <vt:lpstr>AlCap</vt:lpstr>
      <vt:lpstr>AlloyContributionToEarnings</vt:lpstr>
      <vt:lpstr>Aluminum</vt:lpstr>
      <vt:lpstr>AlUsed</vt:lpstr>
      <vt:lpstr>annualReturnOnPortfolio</vt:lpstr>
      <vt:lpstr>availableMoneyToInvest</vt:lpstr>
      <vt:lpstr>averageRisk</vt:lpstr>
      <vt:lpstr>avgAnnualReturnPerFund</vt:lpstr>
      <vt:lpstr>broccoli</vt:lpstr>
      <vt:lpstr>broccoliCap</vt:lpstr>
      <vt:lpstr>broccoliUsed</vt:lpstr>
      <vt:lpstr>carrotCap</vt:lpstr>
      <vt:lpstr>carrots</vt:lpstr>
      <vt:lpstr>carrotsUsed</vt:lpstr>
      <vt:lpstr>contributionToEarningsPerVegeMix</vt:lpstr>
      <vt:lpstr>Copper</vt:lpstr>
      <vt:lpstr>corn</vt:lpstr>
      <vt:lpstr>cornCap</vt:lpstr>
      <vt:lpstr>cornUsed</vt:lpstr>
      <vt:lpstr>CuCap</vt:lpstr>
      <vt:lpstr>CuUsed</vt:lpstr>
      <vt:lpstr>FundCategory</vt:lpstr>
      <vt:lpstr>greenPepperCap</vt:lpstr>
      <vt:lpstr>greenPeppers</vt:lpstr>
      <vt:lpstr>greenPeppersUsed</vt:lpstr>
      <vt:lpstr>investmentPortfolio</vt:lpstr>
      <vt:lpstr>JohnsonElectricShippingCost</vt:lpstr>
      <vt:lpstr>JordanAlloyEarnings</vt:lpstr>
      <vt:lpstr>Magnesium</vt:lpstr>
      <vt:lpstr>MaxInvestedInAggresiveGrowthFund</vt:lpstr>
      <vt:lpstr>MgCap</vt:lpstr>
      <vt:lpstr>MgUsed</vt:lpstr>
      <vt:lpstr>minInvestedInMMF</vt:lpstr>
      <vt:lpstr>minPercentInMMF</vt:lpstr>
      <vt:lpstr>MoneyInvestedInAggressiveGrowthFund</vt:lpstr>
      <vt:lpstr>MoneyInvestedInMMF</vt:lpstr>
      <vt:lpstr>monthlyCapacity</vt:lpstr>
      <vt:lpstr>monthlyProduction</vt:lpstr>
      <vt:lpstr>motorDemand</vt:lpstr>
      <vt:lpstr>motorSupply</vt:lpstr>
      <vt:lpstr>mushroomCap</vt:lpstr>
      <vt:lpstr>mushrooms</vt:lpstr>
      <vt:lpstr>mushroomsUsed</vt:lpstr>
      <vt:lpstr>productionAmount</vt:lpstr>
      <vt:lpstr>productMix</vt:lpstr>
      <vt:lpstr>RiskPerFund</vt:lpstr>
      <vt:lpstr>shippingSchedule</vt:lpstr>
      <vt:lpstr>totalSumInvested</vt:lpstr>
      <vt:lpstr>TotalVegeMixesContributionToEarnings</vt:lpstr>
      <vt:lpstr>vegetableCapacities</vt:lpstr>
      <vt:lpstr>vegetablesUsed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dc:creator>
  <cp:lastModifiedBy>karen</cp:lastModifiedBy>
  <dcterms:created xsi:type="dcterms:W3CDTF">2017-11-12T03:07:33Z</dcterms:created>
  <dcterms:modified xsi:type="dcterms:W3CDTF">2017-11-16T03:08:36Z</dcterms:modified>
</cp:coreProperties>
</file>