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codeName="ThisWorkbook" defaultThemeVersion="124226"/>
  <bookViews>
    <workbookView xWindow="-105" yWindow="-105" windowWidth="15600" windowHeight="11760" tabRatio="501"/>
  </bookViews>
  <sheets>
    <sheet name="WAGES" sheetId="20" r:id="rId1"/>
    <sheet name="PROD BONUS WRK" sheetId="22" r:id="rId2"/>
    <sheet name="Sheet4" sheetId="26" r:id="rId3"/>
  </sheets>
  <externalReferences>
    <externalReference r:id="rId4"/>
  </externalReferences>
  <definedNames>
    <definedName name="_xlnm._FilterDatabase" localSheetId="1" hidden="1">'PROD BONUS WRK'!$O$1:$O$235</definedName>
    <definedName name="_xlnm._FilterDatabase" localSheetId="0" hidden="1">WAGES!$W$1:$W$126</definedName>
    <definedName name="_xlnm.Print_Area" localSheetId="0">WAGES!$A$1:$W$123</definedName>
    <definedName name="_xlnm.Print_Titles" localSheetId="1">'PROD BONUS WRK'!$1:$2</definedName>
    <definedName name="_xlnm.Print_Titles" localSheetId="0">WAGES!$1:$3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0" i="20" l="1"/>
  <c r="A4" i="20"/>
  <c r="P120" i="20" l="1"/>
  <c r="G3" i="22" l="1"/>
  <c r="H3" i="22" l="1"/>
  <c r="J3" i="22"/>
  <c r="A117" i="22"/>
  <c r="A116" i="22"/>
  <c r="A115" i="22"/>
  <c r="A114" i="22"/>
  <c r="A113" i="22"/>
  <c r="A112" i="22"/>
  <c r="A111" i="22"/>
  <c r="A110" i="22"/>
  <c r="A109" i="22"/>
  <c r="A108" i="22"/>
  <c r="A107" i="22"/>
  <c r="A106" i="22"/>
  <c r="A105" i="22"/>
  <c r="A104" i="22"/>
  <c r="A103" i="22"/>
  <c r="A102" i="22"/>
  <c r="A101" i="22"/>
  <c r="A100" i="22"/>
  <c r="A99" i="22"/>
  <c r="A98" i="22"/>
  <c r="A97" i="22"/>
  <c r="A96" i="22"/>
  <c r="A95" i="22"/>
  <c r="A94" i="22"/>
  <c r="A93" i="22"/>
  <c r="A92" i="22"/>
  <c r="A91" i="22"/>
  <c r="A90" i="22"/>
  <c r="A89" i="22"/>
  <c r="A88" i="22"/>
  <c r="A87" i="22"/>
  <c r="A86" i="22"/>
  <c r="A85" i="22"/>
  <c r="A84" i="22"/>
  <c r="A83" i="22"/>
  <c r="A82" i="22"/>
  <c r="A81" i="22"/>
  <c r="A80" i="22"/>
  <c r="A79" i="22"/>
  <c r="A78" i="22"/>
  <c r="A77" i="22"/>
  <c r="A76" i="22"/>
  <c r="A75" i="22"/>
  <c r="A74" i="22"/>
  <c r="A73" i="22"/>
  <c r="A72" i="22"/>
  <c r="A71" i="22"/>
  <c r="A70" i="22"/>
  <c r="A69" i="22"/>
  <c r="A68" i="22"/>
  <c r="A67" i="22"/>
  <c r="A66" i="22"/>
  <c r="A65" i="22"/>
  <c r="A64" i="22"/>
  <c r="A63" i="22"/>
  <c r="A62" i="22"/>
  <c r="A61" i="22"/>
  <c r="A60" i="22"/>
  <c r="A59" i="22"/>
  <c r="A58" i="22"/>
  <c r="A57" i="22"/>
  <c r="A56" i="22"/>
  <c r="A55" i="22"/>
  <c r="A54" i="22"/>
  <c r="A53" i="22"/>
  <c r="A52" i="22"/>
  <c r="A51" i="22"/>
  <c r="A50" i="22"/>
  <c r="A49" i="22"/>
  <c r="A48" i="22"/>
  <c r="A47" i="22"/>
  <c r="A46" i="22"/>
  <c r="A45" i="22"/>
  <c r="A44" i="22"/>
  <c r="A43" i="22"/>
  <c r="A42" i="22"/>
  <c r="A41" i="22"/>
  <c r="A40" i="22"/>
  <c r="A39" i="22"/>
  <c r="A38" i="22"/>
  <c r="A37" i="22"/>
  <c r="A36" i="22"/>
  <c r="A35" i="22"/>
  <c r="A34" i="22"/>
  <c r="A33" i="22"/>
  <c r="A32" i="22"/>
  <c r="A31" i="22"/>
  <c r="A30" i="22"/>
  <c r="A29" i="22"/>
  <c r="A28" i="22"/>
  <c r="A27" i="22"/>
  <c r="A26" i="22"/>
  <c r="A25" i="22"/>
  <c r="A24" i="22"/>
  <c r="A23" i="22"/>
  <c r="A22" i="22"/>
  <c r="A21" i="22"/>
  <c r="A20" i="22"/>
  <c r="A19" i="22"/>
  <c r="A18" i="22"/>
  <c r="A17" i="22"/>
  <c r="A16" i="22"/>
  <c r="A15" i="22"/>
  <c r="A14" i="22"/>
  <c r="A13" i="22"/>
  <c r="A12" i="22"/>
  <c r="A11" i="22"/>
  <c r="A10" i="22"/>
  <c r="A9" i="22"/>
  <c r="A8" i="22"/>
  <c r="A7" i="22"/>
  <c r="A6" i="22"/>
  <c r="A5" i="22"/>
  <c r="A4" i="22"/>
  <c r="I60" i="20" l="1"/>
  <c r="L60" i="20" s="1"/>
  <c r="J60" i="20"/>
  <c r="K60" i="20" s="1"/>
  <c r="M60" i="20" s="1"/>
  <c r="I59" i="20"/>
  <c r="L59" i="20" s="1"/>
  <c r="J59" i="20"/>
  <c r="K59" i="20" s="1"/>
  <c r="M59" i="20" s="1"/>
  <c r="I55" i="20"/>
  <c r="L55" i="20" s="1"/>
  <c r="J55" i="20"/>
  <c r="I52" i="20"/>
  <c r="L52" i="20" s="1"/>
  <c r="J52" i="20"/>
  <c r="I51" i="20"/>
  <c r="L51" i="20" s="1"/>
  <c r="J51" i="20"/>
  <c r="I49" i="20"/>
  <c r="L49" i="20" s="1"/>
  <c r="J49" i="20"/>
  <c r="I44" i="20"/>
  <c r="L44" i="20" s="1"/>
  <c r="J44" i="20"/>
  <c r="I38" i="20"/>
  <c r="L38" i="20" s="1"/>
  <c r="J38" i="20"/>
  <c r="I33" i="20"/>
  <c r="L33" i="20" s="1"/>
  <c r="J33" i="20"/>
  <c r="F119" i="22"/>
  <c r="E119" i="22"/>
  <c r="I11" i="20"/>
  <c r="L11" i="20" s="1"/>
  <c r="J11" i="20"/>
  <c r="I10" i="20"/>
  <c r="L10" i="20" s="1"/>
  <c r="J10" i="20"/>
  <c r="I9" i="20"/>
  <c r="L9" i="20" s="1"/>
  <c r="J9" i="20"/>
  <c r="I8" i="20"/>
  <c r="L8" i="20" s="1"/>
  <c r="J8" i="20"/>
  <c r="A118" i="20"/>
  <c r="A117" i="20"/>
  <c r="A116" i="20"/>
  <c r="A115" i="20"/>
  <c r="A114" i="20"/>
  <c r="A113" i="20"/>
  <c r="A112" i="20"/>
  <c r="A111" i="20"/>
  <c r="A110" i="20"/>
  <c r="A109" i="20"/>
  <c r="A108" i="20"/>
  <c r="A107" i="20"/>
  <c r="A106" i="20"/>
  <c r="A105" i="20"/>
  <c r="A104" i="20"/>
  <c r="A103" i="20"/>
  <c r="A102" i="20"/>
  <c r="A101" i="20"/>
  <c r="A100" i="20"/>
  <c r="A99" i="20"/>
  <c r="A98" i="20"/>
  <c r="A97" i="20"/>
  <c r="A96" i="20"/>
  <c r="A95" i="20"/>
  <c r="A94" i="20"/>
  <c r="A93" i="20"/>
  <c r="A92" i="20"/>
  <c r="A91" i="20"/>
  <c r="A90" i="20"/>
  <c r="A89" i="20"/>
  <c r="A88" i="20"/>
  <c r="A87" i="20"/>
  <c r="A86" i="20"/>
  <c r="A85" i="20"/>
  <c r="A84" i="20"/>
  <c r="A83" i="20"/>
  <c r="A82" i="20"/>
  <c r="A81" i="20"/>
  <c r="A80" i="20"/>
  <c r="A79" i="20"/>
  <c r="A78" i="20"/>
  <c r="A77" i="20"/>
  <c r="A76" i="20"/>
  <c r="A75" i="20"/>
  <c r="A74" i="20"/>
  <c r="A73" i="20"/>
  <c r="A72" i="20"/>
  <c r="A71" i="20"/>
  <c r="A70" i="20"/>
  <c r="A69" i="20"/>
  <c r="A68" i="20"/>
  <c r="A67" i="20"/>
  <c r="A66" i="20"/>
  <c r="A65" i="20"/>
  <c r="A64" i="20"/>
  <c r="A63" i="20"/>
  <c r="A62" i="20"/>
  <c r="A61" i="20"/>
  <c r="A60" i="20"/>
  <c r="A59" i="20"/>
  <c r="A58" i="20"/>
  <c r="A57" i="20"/>
  <c r="A56" i="20"/>
  <c r="A55" i="20"/>
  <c r="A54" i="20"/>
  <c r="A53" i="20"/>
  <c r="A52" i="20"/>
  <c r="A51" i="20"/>
  <c r="A50" i="20"/>
  <c r="A49" i="20"/>
  <c r="A48" i="20"/>
  <c r="A47" i="20"/>
  <c r="A46" i="20"/>
  <c r="A45" i="20"/>
  <c r="A44" i="20"/>
  <c r="A43" i="20"/>
  <c r="A42" i="20"/>
  <c r="A41" i="20"/>
  <c r="A40" i="20"/>
  <c r="A39" i="20"/>
  <c r="A38" i="20"/>
  <c r="A37" i="20"/>
  <c r="A36" i="20"/>
  <c r="A35" i="20"/>
  <c r="A34" i="20"/>
  <c r="A33" i="20"/>
  <c r="A32" i="20"/>
  <c r="A31" i="20"/>
  <c r="A30" i="20"/>
  <c r="A29" i="20"/>
  <c r="A28" i="20"/>
  <c r="A27" i="20"/>
  <c r="A26" i="20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G59" i="22"/>
  <c r="J59" i="22"/>
  <c r="L59" i="22" s="1"/>
  <c r="K59" i="22"/>
  <c r="G58" i="22"/>
  <c r="J58" i="22" s="1"/>
  <c r="K58" i="22"/>
  <c r="G54" i="22"/>
  <c r="H54" i="22" s="1"/>
  <c r="K54" i="22"/>
  <c r="G51" i="22"/>
  <c r="K51" i="22"/>
  <c r="G50" i="22"/>
  <c r="K50" i="22"/>
  <c r="G48" i="22"/>
  <c r="K48" i="22"/>
  <c r="G43" i="22"/>
  <c r="H43" i="22" s="1"/>
  <c r="K43" i="22"/>
  <c r="G37" i="22"/>
  <c r="H37" i="22" s="1"/>
  <c r="K37" i="22"/>
  <c r="G32" i="22"/>
  <c r="H32" i="22" s="1"/>
  <c r="K32" i="22"/>
  <c r="K3" i="22"/>
  <c r="A3" i="22"/>
  <c r="I48" i="22" l="1"/>
  <c r="H48" i="22"/>
  <c r="I51" i="22"/>
  <c r="H51" i="22"/>
  <c r="I59" i="22"/>
  <c r="H59" i="22"/>
  <c r="I58" i="22"/>
  <c r="H58" i="22"/>
  <c r="I50" i="22"/>
  <c r="H50" i="22"/>
  <c r="K8" i="20"/>
  <c r="M8" i="20" s="1"/>
  <c r="Q8" i="20" s="1"/>
  <c r="T8" i="20" s="1"/>
  <c r="U8" i="20" s="1"/>
  <c r="V8" i="20" s="1"/>
  <c r="K38" i="20"/>
  <c r="M38" i="20" s="1"/>
  <c r="Q38" i="20" s="1"/>
  <c r="T38" i="20" s="1"/>
  <c r="U38" i="20" s="1"/>
  <c r="V38" i="20" s="1"/>
  <c r="Q60" i="20"/>
  <c r="T60" i="20" s="1"/>
  <c r="U60" i="20" s="1"/>
  <c r="V60" i="20" s="1"/>
  <c r="Q59" i="20"/>
  <c r="T59" i="20" s="1"/>
  <c r="U59" i="20" s="1"/>
  <c r="V59" i="20" s="1"/>
  <c r="K44" i="20"/>
  <c r="M44" i="20" s="1"/>
  <c r="Q44" i="20" s="1"/>
  <c r="T44" i="20" s="1"/>
  <c r="U44" i="20" s="1"/>
  <c r="V44" i="20" s="1"/>
  <c r="K49" i="20"/>
  <c r="M49" i="20" s="1"/>
  <c r="Q49" i="20" s="1"/>
  <c r="K9" i="20"/>
  <c r="M9" i="20" s="1"/>
  <c r="Q9" i="20" s="1"/>
  <c r="K11" i="20"/>
  <c r="M11" i="20" s="1"/>
  <c r="Q11" i="20" s="1"/>
  <c r="K51" i="20"/>
  <c r="M51" i="20" s="1"/>
  <c r="Q51" i="20" s="1"/>
  <c r="T51" i="20" s="1"/>
  <c r="U51" i="20" s="1"/>
  <c r="V51" i="20" s="1"/>
  <c r="K55" i="20"/>
  <c r="M55" i="20" s="1"/>
  <c r="Q55" i="20" s="1"/>
  <c r="K10" i="20"/>
  <c r="M10" i="20" s="1"/>
  <c r="Q10" i="20" s="1"/>
  <c r="K33" i="20"/>
  <c r="M33" i="20" s="1"/>
  <c r="K52" i="20"/>
  <c r="M52" i="20" s="1"/>
  <c r="L58" i="22"/>
  <c r="M58" i="22" s="1"/>
  <c r="N58" i="22" s="1"/>
  <c r="J32" i="22"/>
  <c r="L32" i="22" s="1"/>
  <c r="J43" i="22"/>
  <c r="L43" i="22" s="1"/>
  <c r="M43" i="22" s="1"/>
  <c r="N43" i="22" s="1"/>
  <c r="J48" i="22"/>
  <c r="L48" i="22" s="1"/>
  <c r="M48" i="22" s="1"/>
  <c r="N48" i="22" s="1"/>
  <c r="J50" i="22"/>
  <c r="L50" i="22" s="1"/>
  <c r="J51" i="22"/>
  <c r="L51" i="22" s="1"/>
  <c r="J54" i="22"/>
  <c r="L54" i="22" s="1"/>
  <c r="M54" i="22" s="1"/>
  <c r="N54" i="22" s="1"/>
  <c r="J37" i="22"/>
  <c r="L37" i="22" s="1"/>
  <c r="M37" i="22" s="1"/>
  <c r="N37" i="22" s="1"/>
  <c r="M59" i="22"/>
  <c r="N59" i="22" s="1"/>
  <c r="I54" i="22"/>
  <c r="M51" i="22"/>
  <c r="N51" i="22" s="1"/>
  <c r="M50" i="22"/>
  <c r="N50" i="22" s="1"/>
  <c r="I43" i="22"/>
  <c r="I37" i="22"/>
  <c r="M32" i="22"/>
  <c r="N32" i="22" s="1"/>
  <c r="I32" i="22"/>
  <c r="T55" i="20" l="1"/>
  <c r="U55" i="20" s="1"/>
  <c r="V55" i="20" s="1"/>
  <c r="T49" i="20"/>
  <c r="U49" i="20" s="1"/>
  <c r="V49" i="20" s="1"/>
  <c r="T9" i="20"/>
  <c r="U9" i="20" s="1"/>
  <c r="V9" i="20" s="1"/>
  <c r="T10" i="20"/>
  <c r="U10" i="20" s="1"/>
  <c r="V10" i="20" s="1"/>
  <c r="T11" i="20"/>
  <c r="U11" i="20" s="1"/>
  <c r="V11" i="20" s="1"/>
  <c r="Q33" i="20"/>
  <c r="T33" i="20" s="1"/>
  <c r="U33" i="20" s="1"/>
  <c r="V33" i="20" s="1"/>
  <c r="Q52" i="20"/>
  <c r="T52" i="20" s="1"/>
  <c r="U52" i="20" s="1"/>
  <c r="V52" i="20" s="1"/>
  <c r="G10" i="22"/>
  <c r="H10" i="22" s="1"/>
  <c r="K10" i="22"/>
  <c r="G9" i="22"/>
  <c r="H9" i="22" s="1"/>
  <c r="K9" i="22"/>
  <c r="G8" i="22"/>
  <c r="H8" i="22" s="1"/>
  <c r="K8" i="22"/>
  <c r="G7" i="22"/>
  <c r="H7" i="22" s="1"/>
  <c r="K7" i="22"/>
  <c r="J7" i="22" l="1"/>
  <c r="J9" i="22"/>
  <c r="L9" i="22" s="1"/>
  <c r="J8" i="22"/>
  <c r="I9" i="22"/>
  <c r="I7" i="22"/>
  <c r="L7" i="22"/>
  <c r="M7" i="22" s="1"/>
  <c r="N7" i="22" s="1"/>
  <c r="L8" i="22"/>
  <c r="J10" i="22"/>
  <c r="L10" i="22" s="1"/>
  <c r="I10" i="22"/>
  <c r="M9" i="22"/>
  <c r="N9" i="22" s="1"/>
  <c r="M8" i="22"/>
  <c r="N8" i="22" s="1"/>
  <c r="I8" i="22"/>
  <c r="M10" i="22" l="1"/>
  <c r="N10" i="22" s="1"/>
  <c r="R120" i="20" l="1"/>
  <c r="N120" i="20" l="1"/>
  <c r="O120" i="20"/>
  <c r="H120" i="20"/>
  <c r="Y71" i="20" l="1"/>
  <c r="Y63" i="20"/>
  <c r="S120" i="20" l="1"/>
  <c r="I15" i="20"/>
  <c r="L15" i="20" s="1"/>
  <c r="J15" i="20"/>
  <c r="I27" i="20"/>
  <c r="L27" i="20" s="1"/>
  <c r="J27" i="20"/>
  <c r="I26" i="20"/>
  <c r="L26" i="20" s="1"/>
  <c r="J26" i="20"/>
  <c r="I25" i="20"/>
  <c r="L25" i="20" s="1"/>
  <c r="J25" i="20"/>
  <c r="I24" i="20"/>
  <c r="L24" i="20" s="1"/>
  <c r="J24" i="20"/>
  <c r="I23" i="20"/>
  <c r="L23" i="20" s="1"/>
  <c r="J23" i="20"/>
  <c r="I21" i="20"/>
  <c r="L21" i="20" s="1"/>
  <c r="J21" i="20"/>
  <c r="I20" i="20"/>
  <c r="L20" i="20" s="1"/>
  <c r="J20" i="20"/>
  <c r="I17" i="20"/>
  <c r="L17" i="20" s="1"/>
  <c r="J17" i="20"/>
  <c r="K20" i="20" l="1"/>
  <c r="M20" i="20" s="1"/>
  <c r="K23" i="20"/>
  <c r="M23" i="20" s="1"/>
  <c r="Q23" i="20" s="1"/>
  <c r="K25" i="20"/>
  <c r="M25" i="20" s="1"/>
  <c r="K27" i="20"/>
  <c r="M27" i="20" s="1"/>
  <c r="K24" i="20"/>
  <c r="M24" i="20" s="1"/>
  <c r="K26" i="20"/>
  <c r="K15" i="20"/>
  <c r="K17" i="20"/>
  <c r="M17" i="20" s="1"/>
  <c r="K21" i="20"/>
  <c r="M21" i="20" s="1"/>
  <c r="Q27" i="20" l="1"/>
  <c r="T27" i="20" s="1"/>
  <c r="U27" i="20" s="1"/>
  <c r="V27" i="20" s="1"/>
  <c r="T23" i="20"/>
  <c r="U23" i="20" s="1"/>
  <c r="V23" i="20" s="1"/>
  <c r="Q25" i="20"/>
  <c r="T25" i="20" s="1"/>
  <c r="U25" i="20" s="1"/>
  <c r="V25" i="20" s="1"/>
  <c r="Q24" i="20"/>
  <c r="T24" i="20" s="1"/>
  <c r="U24" i="20" s="1"/>
  <c r="V24" i="20" s="1"/>
  <c r="Q21" i="20"/>
  <c r="T21" i="20" s="1"/>
  <c r="U21" i="20" s="1"/>
  <c r="V21" i="20" s="1"/>
  <c r="Q17" i="20"/>
  <c r="T17" i="20" s="1"/>
  <c r="U17" i="20" s="1"/>
  <c r="V17" i="20" s="1"/>
  <c r="Q20" i="20"/>
  <c r="T20" i="20" s="1"/>
  <c r="U20" i="20" s="1"/>
  <c r="V20" i="20" s="1"/>
  <c r="M15" i="20"/>
  <c r="M26" i="20"/>
  <c r="Q26" i="20" l="1"/>
  <c r="T26" i="20" s="1"/>
  <c r="U26" i="20" s="1"/>
  <c r="V26" i="20" s="1"/>
  <c r="Q15" i="20"/>
  <c r="T15" i="20" s="1"/>
  <c r="U15" i="20" s="1"/>
  <c r="V15" i="20" s="1"/>
  <c r="W15" i="20" s="1"/>
  <c r="G14" i="22"/>
  <c r="H14" i="22" s="1"/>
  <c r="K14" i="22"/>
  <c r="G26" i="22"/>
  <c r="H26" i="22" s="1"/>
  <c r="K26" i="22"/>
  <c r="G25" i="22"/>
  <c r="H25" i="22" s="1"/>
  <c r="K25" i="22"/>
  <c r="G24" i="22"/>
  <c r="H24" i="22" s="1"/>
  <c r="K24" i="22"/>
  <c r="G23" i="22"/>
  <c r="H23" i="22" s="1"/>
  <c r="K23" i="22"/>
  <c r="K22" i="22"/>
  <c r="G22" i="22"/>
  <c r="H22" i="22" s="1"/>
  <c r="K20" i="22"/>
  <c r="K19" i="22"/>
  <c r="G20" i="22"/>
  <c r="H20" i="22" s="1"/>
  <c r="G19" i="22"/>
  <c r="H19" i="22" s="1"/>
  <c r="J23" i="22" l="1"/>
  <c r="J22" i="22"/>
  <c r="J26" i="22"/>
  <c r="J19" i="22"/>
  <c r="L19" i="22" s="1"/>
  <c r="M19" i="22" s="1"/>
  <c r="N19" i="22" s="1"/>
  <c r="J20" i="22"/>
  <c r="L20" i="22" s="1"/>
  <c r="M20" i="22" s="1"/>
  <c r="N20" i="22" s="1"/>
  <c r="J24" i="22"/>
  <c r="L24" i="22" s="1"/>
  <c r="M24" i="22" s="1"/>
  <c r="N24" i="22" s="1"/>
  <c r="J25" i="22"/>
  <c r="L25" i="22" s="1"/>
  <c r="M25" i="22" s="1"/>
  <c r="N25" i="22" s="1"/>
  <c r="J14" i="22"/>
  <c r="L14" i="22" s="1"/>
  <c r="M14" i="22" s="1"/>
  <c r="N14" i="22" s="1"/>
  <c r="I23" i="22"/>
  <c r="L22" i="22"/>
  <c r="M22" i="22" s="1"/>
  <c r="N22" i="22" s="1"/>
  <c r="I22" i="22"/>
  <c r="L23" i="22"/>
  <c r="M23" i="22" s="1"/>
  <c r="N23" i="22" s="1"/>
  <c r="I14" i="22"/>
  <c r="L26" i="22"/>
  <c r="I26" i="22"/>
  <c r="I25" i="22"/>
  <c r="I24" i="22"/>
  <c r="I20" i="22"/>
  <c r="I19" i="22"/>
  <c r="M26" i="22" l="1"/>
  <c r="N26" i="22" s="1"/>
  <c r="K16" i="22" l="1"/>
  <c r="K15" i="22"/>
  <c r="G16" i="22"/>
  <c r="H16" i="22" s="1"/>
  <c r="J16" i="22" l="1"/>
  <c r="L16" i="22" s="1"/>
  <c r="M16" i="22" s="1"/>
  <c r="N16" i="22" s="1"/>
  <c r="I16" i="22"/>
  <c r="I94" i="20" l="1"/>
  <c r="L94" i="20" s="1"/>
  <c r="J94" i="20"/>
  <c r="I93" i="20"/>
  <c r="L93" i="20" s="1"/>
  <c r="J93" i="20"/>
  <c r="I92" i="20"/>
  <c r="L92" i="20" s="1"/>
  <c r="J92" i="20"/>
  <c r="I91" i="20"/>
  <c r="L91" i="20" s="1"/>
  <c r="J91" i="20"/>
  <c r="I90" i="20"/>
  <c r="L90" i="20" s="1"/>
  <c r="J90" i="20"/>
  <c r="I89" i="20"/>
  <c r="L89" i="20" s="1"/>
  <c r="J89" i="20"/>
  <c r="I88" i="20"/>
  <c r="L88" i="20" s="1"/>
  <c r="J88" i="20"/>
  <c r="K88" i="20" l="1"/>
  <c r="M88" i="20" s="1"/>
  <c r="K89" i="20"/>
  <c r="K90" i="20"/>
  <c r="K91" i="20"/>
  <c r="K92" i="20"/>
  <c r="M92" i="20" s="1"/>
  <c r="K93" i="20"/>
  <c r="M93" i="20" s="1"/>
  <c r="Q93" i="20" s="1"/>
  <c r="K94" i="20"/>
  <c r="Q88" i="20" l="1"/>
  <c r="T88" i="20" s="1"/>
  <c r="U88" i="20" s="1"/>
  <c r="V88" i="20" s="1"/>
  <c r="W88" i="20" s="1"/>
  <c r="Q92" i="20"/>
  <c r="T92" i="20" s="1"/>
  <c r="U92" i="20" s="1"/>
  <c r="T93" i="20"/>
  <c r="M91" i="20"/>
  <c r="M89" i="20"/>
  <c r="M94" i="20"/>
  <c r="M90" i="20"/>
  <c r="U93" i="20"/>
  <c r="G93" i="22"/>
  <c r="H93" i="22" s="1"/>
  <c r="K93" i="22"/>
  <c r="G92" i="22"/>
  <c r="H92" i="22" s="1"/>
  <c r="K92" i="22"/>
  <c r="G91" i="22"/>
  <c r="H91" i="22" s="1"/>
  <c r="K91" i="22"/>
  <c r="G90" i="22"/>
  <c r="H90" i="22" s="1"/>
  <c r="K90" i="22"/>
  <c r="G89" i="22"/>
  <c r="H89" i="22" s="1"/>
  <c r="K89" i="22"/>
  <c r="G88" i="22"/>
  <c r="H88" i="22" s="1"/>
  <c r="K88" i="22"/>
  <c r="G87" i="22"/>
  <c r="H87" i="22" s="1"/>
  <c r="K87" i="22"/>
  <c r="Q94" i="20" l="1"/>
  <c r="T94" i="20" s="1"/>
  <c r="U94" i="20" s="1"/>
  <c r="V94" i="20" s="1"/>
  <c r="W94" i="20" s="1"/>
  <c r="Q89" i="20"/>
  <c r="T89" i="20" s="1"/>
  <c r="U89" i="20" s="1"/>
  <c r="V89" i="20" s="1"/>
  <c r="Q91" i="20"/>
  <c r="T91" i="20" s="1"/>
  <c r="U91" i="20" s="1"/>
  <c r="V91" i="20" s="1"/>
  <c r="Q90" i="20"/>
  <c r="T90" i="20" s="1"/>
  <c r="U90" i="20" s="1"/>
  <c r="V90" i="20" s="1"/>
  <c r="J89" i="22"/>
  <c r="J91" i="22"/>
  <c r="L91" i="22" s="1"/>
  <c r="M91" i="22" s="1"/>
  <c r="J88" i="22"/>
  <c r="L88" i="22" s="1"/>
  <c r="J90" i="22"/>
  <c r="L90" i="22" s="1"/>
  <c r="J92" i="22"/>
  <c r="J87" i="22"/>
  <c r="L87" i="22" s="1"/>
  <c r="M87" i="22" s="1"/>
  <c r="N87" i="22" s="1"/>
  <c r="J93" i="22"/>
  <c r="L93" i="22" s="1"/>
  <c r="M93" i="22" s="1"/>
  <c r="I88" i="22"/>
  <c r="I92" i="22"/>
  <c r="I90" i="22"/>
  <c r="L92" i="22"/>
  <c r="V93" i="20"/>
  <c r="W93" i="20" s="1"/>
  <c r="V92" i="20"/>
  <c r="I87" i="22"/>
  <c r="I89" i="22"/>
  <c r="I91" i="22"/>
  <c r="I93" i="22"/>
  <c r="N93" i="22" l="1"/>
  <c r="N91" i="22"/>
  <c r="L89" i="22"/>
  <c r="M92" i="22"/>
  <c r="N92" i="22" s="1"/>
  <c r="M90" i="22"/>
  <c r="N90" i="22" s="1"/>
  <c r="M88" i="22"/>
  <c r="N88" i="22" s="1"/>
  <c r="I79" i="20"/>
  <c r="L79" i="20" s="1"/>
  <c r="J79" i="20"/>
  <c r="I74" i="20"/>
  <c r="L74" i="20" s="1"/>
  <c r="J74" i="20"/>
  <c r="I69" i="20"/>
  <c r="L69" i="20" s="1"/>
  <c r="J69" i="20"/>
  <c r="I67" i="20"/>
  <c r="L67" i="20" s="1"/>
  <c r="J67" i="20"/>
  <c r="M89" i="22" l="1"/>
  <c r="N89" i="22" s="1"/>
  <c r="K74" i="20"/>
  <c r="K79" i="20"/>
  <c r="K67" i="20"/>
  <c r="K69" i="20"/>
  <c r="M69" i="20" s="1"/>
  <c r="Q69" i="20" l="1"/>
  <c r="T69" i="20" s="1"/>
  <c r="U69" i="20" s="1"/>
  <c r="V69" i="20" s="1"/>
  <c r="M67" i="20"/>
  <c r="M79" i="20"/>
  <c r="M74" i="20"/>
  <c r="Q79" i="20" l="1"/>
  <c r="T79" i="20" s="1"/>
  <c r="U79" i="20" s="1"/>
  <c r="V79" i="20" s="1"/>
  <c r="Q67" i="20"/>
  <c r="T67" i="20" s="1"/>
  <c r="U67" i="20" s="1"/>
  <c r="V67" i="20" s="1"/>
  <c r="Q74" i="20"/>
  <c r="T74" i="20" s="1"/>
  <c r="U74" i="20" s="1"/>
  <c r="V74" i="20" s="1"/>
  <c r="G78" i="22"/>
  <c r="H78" i="22" s="1"/>
  <c r="K78" i="22"/>
  <c r="G73" i="22"/>
  <c r="H73" i="22" s="1"/>
  <c r="K73" i="22"/>
  <c r="G68" i="22"/>
  <c r="H68" i="22" s="1"/>
  <c r="K68" i="22"/>
  <c r="G66" i="22"/>
  <c r="H66" i="22" s="1"/>
  <c r="K66" i="22"/>
  <c r="J73" i="22" l="1"/>
  <c r="J68" i="22"/>
  <c r="L68" i="22" s="1"/>
  <c r="J66" i="22"/>
  <c r="J78" i="22"/>
  <c r="I73" i="22"/>
  <c r="I78" i="22"/>
  <c r="L78" i="22" l="1"/>
  <c r="M68" i="22"/>
  <c r="N68" i="22" s="1"/>
  <c r="L66" i="22"/>
  <c r="L73" i="22"/>
  <c r="G65" i="22"/>
  <c r="H65" i="22" s="1"/>
  <c r="K65" i="22"/>
  <c r="I66" i="20"/>
  <c r="L66" i="20" s="1"/>
  <c r="J66" i="20"/>
  <c r="J65" i="22" l="1"/>
  <c r="M73" i="22"/>
  <c r="N73" i="22" s="1"/>
  <c r="M66" i="22"/>
  <c r="N66" i="22" s="1"/>
  <c r="M78" i="22"/>
  <c r="N78" i="22" s="1"/>
  <c r="K66" i="20"/>
  <c r="M66" i="20" s="1"/>
  <c r="I104" i="20"/>
  <c r="L104" i="20" s="1"/>
  <c r="J104" i="20"/>
  <c r="I42" i="20"/>
  <c r="L42" i="20" s="1"/>
  <c r="J42" i="20"/>
  <c r="I41" i="20"/>
  <c r="L41" i="20" s="1"/>
  <c r="J41" i="20"/>
  <c r="I40" i="20"/>
  <c r="J40" i="20"/>
  <c r="I39" i="20"/>
  <c r="L39" i="20" s="1"/>
  <c r="J39" i="20"/>
  <c r="I37" i="20"/>
  <c r="L37" i="20" s="1"/>
  <c r="J37" i="20"/>
  <c r="I36" i="20"/>
  <c r="L36" i="20" s="1"/>
  <c r="J36" i="20"/>
  <c r="I35" i="20"/>
  <c r="L35" i="20" s="1"/>
  <c r="J35" i="20"/>
  <c r="I34" i="20"/>
  <c r="L34" i="20" s="1"/>
  <c r="J34" i="20"/>
  <c r="I32" i="20"/>
  <c r="L32" i="20" s="1"/>
  <c r="J32" i="20"/>
  <c r="I31" i="20"/>
  <c r="L31" i="20" s="1"/>
  <c r="J31" i="20"/>
  <c r="I30" i="20"/>
  <c r="L30" i="20" s="1"/>
  <c r="J30" i="20"/>
  <c r="I29" i="20"/>
  <c r="L29" i="20" s="1"/>
  <c r="J29" i="20"/>
  <c r="I28" i="20"/>
  <c r="L28" i="20" s="1"/>
  <c r="J28" i="20"/>
  <c r="D119" i="22"/>
  <c r="G103" i="22"/>
  <c r="H103" i="22" s="1"/>
  <c r="G41" i="22"/>
  <c r="H41" i="22" s="1"/>
  <c r="K41" i="22"/>
  <c r="G40" i="22"/>
  <c r="H40" i="22" s="1"/>
  <c r="K40" i="22"/>
  <c r="G39" i="22"/>
  <c r="H39" i="22" s="1"/>
  <c r="K39" i="22"/>
  <c r="G38" i="22"/>
  <c r="H38" i="22" s="1"/>
  <c r="K38" i="22"/>
  <c r="G36" i="22"/>
  <c r="H36" i="22" s="1"/>
  <c r="K36" i="22"/>
  <c r="G35" i="22"/>
  <c r="H35" i="22" s="1"/>
  <c r="K35" i="22"/>
  <c r="G34" i="22"/>
  <c r="H34" i="22" s="1"/>
  <c r="K34" i="22"/>
  <c r="G33" i="22"/>
  <c r="H33" i="22" s="1"/>
  <c r="K33" i="22"/>
  <c r="G31" i="22"/>
  <c r="H31" i="22" s="1"/>
  <c r="K31" i="22"/>
  <c r="G30" i="22"/>
  <c r="H30" i="22" s="1"/>
  <c r="K30" i="22"/>
  <c r="Q66" i="20" l="1"/>
  <c r="T66" i="20" s="1"/>
  <c r="J30" i="22"/>
  <c r="J33" i="22"/>
  <c r="J35" i="22"/>
  <c r="J38" i="22"/>
  <c r="J40" i="22"/>
  <c r="J31" i="22"/>
  <c r="J34" i="22"/>
  <c r="J36" i="22"/>
  <c r="J39" i="22"/>
  <c r="J41" i="22"/>
  <c r="J103" i="22"/>
  <c r="L65" i="22"/>
  <c r="M65" i="22" s="1"/>
  <c r="K104" i="20"/>
  <c r="M104" i="20" s="1"/>
  <c r="K28" i="20"/>
  <c r="M28" i="20" s="1"/>
  <c r="K29" i="20"/>
  <c r="M29" i="20" s="1"/>
  <c r="K30" i="20"/>
  <c r="M30" i="20" s="1"/>
  <c r="K31" i="20"/>
  <c r="M31" i="20" s="1"/>
  <c r="K32" i="20"/>
  <c r="M32" i="20" s="1"/>
  <c r="Q32" i="20" s="1"/>
  <c r="K34" i="20"/>
  <c r="M34" i="20" s="1"/>
  <c r="Q34" i="20" s="1"/>
  <c r="K35" i="20"/>
  <c r="K36" i="20"/>
  <c r="K37" i="20"/>
  <c r="M37" i="20" s="1"/>
  <c r="K39" i="20"/>
  <c r="M39" i="20" s="1"/>
  <c r="K40" i="20"/>
  <c r="K41" i="20"/>
  <c r="M41" i="20" s="1"/>
  <c r="K42" i="20"/>
  <c r="M42" i="20" s="1"/>
  <c r="Q42" i="20" s="1"/>
  <c r="I33" i="22"/>
  <c r="I38" i="22"/>
  <c r="I31" i="22"/>
  <c r="I35" i="22"/>
  <c r="I40" i="22"/>
  <c r="I30" i="22"/>
  <c r="I34" i="22"/>
  <c r="I36" i="22"/>
  <c r="I39" i="22"/>
  <c r="I41" i="22"/>
  <c r="G29" i="22"/>
  <c r="H29" i="22" s="1"/>
  <c r="K29" i="22"/>
  <c r="G28" i="22"/>
  <c r="H28" i="22" s="1"/>
  <c r="K28" i="22"/>
  <c r="G27" i="22"/>
  <c r="H27" i="22" s="1"/>
  <c r="K27" i="22"/>
  <c r="Q104" i="20" l="1"/>
  <c r="T104" i="20" s="1"/>
  <c r="T34" i="20"/>
  <c r="Q30" i="20"/>
  <c r="T30" i="20" s="1"/>
  <c r="Q41" i="20"/>
  <c r="T41" i="20" s="1"/>
  <c r="Q31" i="20"/>
  <c r="T31" i="20" s="1"/>
  <c r="T42" i="20"/>
  <c r="T32" i="20"/>
  <c r="Q37" i="20"/>
  <c r="T37" i="20" s="1"/>
  <c r="Q28" i="20"/>
  <c r="T28" i="20" s="1"/>
  <c r="Q39" i="20"/>
  <c r="T39" i="20" s="1"/>
  <c r="Q29" i="20"/>
  <c r="T29" i="20" s="1"/>
  <c r="J27" i="22"/>
  <c r="J29" i="22"/>
  <c r="J28" i="22"/>
  <c r="M40" i="20"/>
  <c r="M35" i="20"/>
  <c r="M36" i="20"/>
  <c r="U66" i="20"/>
  <c r="V66" i="20" s="1"/>
  <c r="L40" i="22"/>
  <c r="L38" i="22"/>
  <c r="L35" i="22"/>
  <c r="L33" i="22"/>
  <c r="L31" i="22"/>
  <c r="L41" i="22"/>
  <c r="L39" i="22"/>
  <c r="L36" i="22"/>
  <c r="L34" i="22"/>
  <c r="L30" i="22"/>
  <c r="N65" i="22"/>
  <c r="I27" i="22"/>
  <c r="I28" i="22"/>
  <c r="I29" i="22"/>
  <c r="G53" i="22"/>
  <c r="H53" i="22" s="1"/>
  <c r="K53" i="22"/>
  <c r="G62" i="22"/>
  <c r="H62" i="22" s="1"/>
  <c r="K62" i="22"/>
  <c r="G64" i="22"/>
  <c r="H64" i="22" s="1"/>
  <c r="K64" i="22"/>
  <c r="R47" i="22"/>
  <c r="R46" i="22"/>
  <c r="Q40" i="20" l="1"/>
  <c r="T40" i="20" s="1"/>
  <c r="Q35" i="20"/>
  <c r="T35" i="20" s="1"/>
  <c r="U35" i="20" s="1"/>
  <c r="Q36" i="20"/>
  <c r="T36" i="20" s="1"/>
  <c r="J62" i="22"/>
  <c r="L3" i="22"/>
  <c r="J64" i="22"/>
  <c r="J53" i="22"/>
  <c r="L53" i="22" s="1"/>
  <c r="U30" i="20"/>
  <c r="U34" i="20"/>
  <c r="V34" i="20" s="1"/>
  <c r="U39" i="20"/>
  <c r="V39" i="20" s="1"/>
  <c r="L29" i="22"/>
  <c r="M29" i="22" s="1"/>
  <c r="L27" i="22"/>
  <c r="M27" i="22" s="1"/>
  <c r="L28" i="22"/>
  <c r="M30" i="22"/>
  <c r="N30" i="22" s="1"/>
  <c r="M34" i="22"/>
  <c r="N34" i="22" s="1"/>
  <c r="M36" i="22"/>
  <c r="N36" i="22" s="1"/>
  <c r="M39" i="22"/>
  <c r="N39" i="22" s="1"/>
  <c r="M41" i="22"/>
  <c r="N41" i="22" s="1"/>
  <c r="M31" i="22"/>
  <c r="N31" i="22" s="1"/>
  <c r="M33" i="22"/>
  <c r="N33" i="22" s="1"/>
  <c r="M35" i="22"/>
  <c r="N35" i="22" s="1"/>
  <c r="M38" i="22"/>
  <c r="N38" i="22" s="1"/>
  <c r="M40" i="22"/>
  <c r="N40" i="22" s="1"/>
  <c r="I53" i="22"/>
  <c r="I62" i="22"/>
  <c r="I65" i="20"/>
  <c r="L65" i="20" s="1"/>
  <c r="J65" i="20"/>
  <c r="I63" i="20"/>
  <c r="L63" i="20" s="1"/>
  <c r="J63" i="20"/>
  <c r="I61" i="20"/>
  <c r="L61" i="20" s="1"/>
  <c r="J61" i="20"/>
  <c r="I58" i="20"/>
  <c r="L58" i="20" s="1"/>
  <c r="J58" i="20"/>
  <c r="I57" i="20"/>
  <c r="L57" i="20" s="1"/>
  <c r="J57" i="20"/>
  <c r="I56" i="20"/>
  <c r="L56" i="20" s="1"/>
  <c r="J56" i="20"/>
  <c r="I54" i="20"/>
  <c r="L54" i="20" s="1"/>
  <c r="J54" i="20"/>
  <c r="I53" i="20"/>
  <c r="L53" i="20" s="1"/>
  <c r="J53" i="20"/>
  <c r="C2" i="22"/>
  <c r="E2" i="22"/>
  <c r="I3" i="22"/>
  <c r="G4" i="22"/>
  <c r="H4" i="22" s="1"/>
  <c r="K4" i="22"/>
  <c r="G5" i="22"/>
  <c r="H5" i="22" s="1"/>
  <c r="K5" i="22"/>
  <c r="G6" i="22"/>
  <c r="H6" i="22" s="1"/>
  <c r="K6" i="22"/>
  <c r="G11" i="22"/>
  <c r="H11" i="22" s="1"/>
  <c r="K11" i="22"/>
  <c r="G12" i="22"/>
  <c r="H12" i="22" s="1"/>
  <c r="K12" i="22"/>
  <c r="G13" i="22"/>
  <c r="H13" i="22" s="1"/>
  <c r="K13" i="22"/>
  <c r="G15" i="22"/>
  <c r="H15" i="22" s="1"/>
  <c r="G17" i="22"/>
  <c r="H17" i="22" s="1"/>
  <c r="K17" i="22"/>
  <c r="G18" i="22"/>
  <c r="H18" i="22" s="1"/>
  <c r="K18" i="22"/>
  <c r="G21" i="22"/>
  <c r="H21" i="22" s="1"/>
  <c r="K21" i="22"/>
  <c r="G42" i="22"/>
  <c r="H42" i="22" s="1"/>
  <c r="K42" i="22"/>
  <c r="G44" i="22"/>
  <c r="H44" i="22" s="1"/>
  <c r="K44" i="22"/>
  <c r="G45" i="22"/>
  <c r="H45" i="22" s="1"/>
  <c r="K45" i="22"/>
  <c r="G46" i="22"/>
  <c r="H46" i="22" s="1"/>
  <c r="K46" i="22"/>
  <c r="G47" i="22"/>
  <c r="H47" i="22" s="1"/>
  <c r="K47" i="22"/>
  <c r="G49" i="22"/>
  <c r="H49" i="22" s="1"/>
  <c r="K49" i="22"/>
  <c r="G52" i="22"/>
  <c r="H52" i="22" s="1"/>
  <c r="K52" i="22"/>
  <c r="G55" i="22"/>
  <c r="H55" i="22" s="1"/>
  <c r="K55" i="22"/>
  <c r="G56" i="22"/>
  <c r="H56" i="22" s="1"/>
  <c r="K56" i="22"/>
  <c r="G57" i="22"/>
  <c r="H57" i="22" s="1"/>
  <c r="K57" i="22"/>
  <c r="G60" i="22"/>
  <c r="H60" i="22" s="1"/>
  <c r="K60" i="22"/>
  <c r="G61" i="22"/>
  <c r="H61" i="22" s="1"/>
  <c r="K61" i="22"/>
  <c r="G63" i="22"/>
  <c r="H63" i="22" s="1"/>
  <c r="K63" i="22"/>
  <c r="G67" i="22"/>
  <c r="H67" i="22" s="1"/>
  <c r="K67" i="22"/>
  <c r="G69" i="22"/>
  <c r="H69" i="22" s="1"/>
  <c r="K69" i="22"/>
  <c r="G70" i="22"/>
  <c r="H70" i="22" s="1"/>
  <c r="K70" i="22"/>
  <c r="G71" i="22"/>
  <c r="H71" i="22" s="1"/>
  <c r="K71" i="22"/>
  <c r="G72" i="22"/>
  <c r="H72" i="22" s="1"/>
  <c r="K72" i="22"/>
  <c r="G74" i="22"/>
  <c r="H74" i="22" s="1"/>
  <c r="K74" i="22"/>
  <c r="G75" i="22"/>
  <c r="H75" i="22" s="1"/>
  <c r="K75" i="22"/>
  <c r="G76" i="22"/>
  <c r="H76" i="22" s="1"/>
  <c r="K76" i="22"/>
  <c r="G77" i="22"/>
  <c r="H77" i="22" s="1"/>
  <c r="K77" i="22"/>
  <c r="G79" i="22"/>
  <c r="H79" i="22" s="1"/>
  <c r="K79" i="22"/>
  <c r="G80" i="22"/>
  <c r="H80" i="22" s="1"/>
  <c r="K80" i="22"/>
  <c r="G81" i="22"/>
  <c r="H81" i="22" s="1"/>
  <c r="K81" i="22"/>
  <c r="G82" i="22"/>
  <c r="H82" i="22" s="1"/>
  <c r="K82" i="22"/>
  <c r="G83" i="22"/>
  <c r="H83" i="22" s="1"/>
  <c r="K83" i="22"/>
  <c r="G84" i="22"/>
  <c r="H84" i="22" s="1"/>
  <c r="K84" i="22"/>
  <c r="G85" i="22"/>
  <c r="H85" i="22" s="1"/>
  <c r="K85" i="22"/>
  <c r="G86" i="22"/>
  <c r="H86" i="22" s="1"/>
  <c r="K86" i="22"/>
  <c r="G94" i="22"/>
  <c r="H94" i="22" s="1"/>
  <c r="K94" i="22"/>
  <c r="G95" i="22"/>
  <c r="H95" i="22" s="1"/>
  <c r="K95" i="22"/>
  <c r="G96" i="22"/>
  <c r="H96" i="22" s="1"/>
  <c r="K96" i="22"/>
  <c r="G97" i="22"/>
  <c r="H97" i="22" s="1"/>
  <c r="K97" i="22"/>
  <c r="G98" i="22"/>
  <c r="H98" i="22" s="1"/>
  <c r="K98" i="22"/>
  <c r="G99" i="22"/>
  <c r="H99" i="22" s="1"/>
  <c r="K99" i="22"/>
  <c r="G100" i="22"/>
  <c r="H100" i="22" s="1"/>
  <c r="K100" i="22"/>
  <c r="G101" i="22"/>
  <c r="H101" i="22" s="1"/>
  <c r="K101" i="22"/>
  <c r="G102" i="22"/>
  <c r="H102" i="22" s="1"/>
  <c r="K102" i="22"/>
  <c r="K103" i="22"/>
  <c r="G104" i="22"/>
  <c r="H104" i="22" s="1"/>
  <c r="K104" i="22"/>
  <c r="G105" i="22"/>
  <c r="H105" i="22" s="1"/>
  <c r="K105" i="22"/>
  <c r="G106" i="22"/>
  <c r="H106" i="22" s="1"/>
  <c r="K106" i="22"/>
  <c r="G107" i="22"/>
  <c r="H107" i="22" s="1"/>
  <c r="K107" i="22"/>
  <c r="G108" i="22"/>
  <c r="H108" i="22" s="1"/>
  <c r="K108" i="22"/>
  <c r="G109" i="22"/>
  <c r="H109" i="22" s="1"/>
  <c r="K109" i="22"/>
  <c r="G110" i="22"/>
  <c r="H110" i="22" s="1"/>
  <c r="K110" i="22"/>
  <c r="G111" i="22"/>
  <c r="H111" i="22" s="1"/>
  <c r="K111" i="22"/>
  <c r="G112" i="22"/>
  <c r="H112" i="22" s="1"/>
  <c r="K112" i="22"/>
  <c r="G113" i="22"/>
  <c r="H113" i="22" s="1"/>
  <c r="K113" i="22"/>
  <c r="G114" i="22"/>
  <c r="H114" i="22" s="1"/>
  <c r="K114" i="22"/>
  <c r="G115" i="22"/>
  <c r="H115" i="22" s="1"/>
  <c r="K115" i="22"/>
  <c r="G116" i="22"/>
  <c r="H116" i="22" s="1"/>
  <c r="K116" i="22"/>
  <c r="G117" i="22"/>
  <c r="H117" i="22" s="1"/>
  <c r="K117" i="22"/>
  <c r="K119" i="22" l="1"/>
  <c r="G119" i="22"/>
  <c r="J102" i="22"/>
  <c r="J94" i="22"/>
  <c r="L94" i="22" s="1"/>
  <c r="J79" i="22"/>
  <c r="J69" i="22"/>
  <c r="J47" i="22"/>
  <c r="L47" i="22" s="1"/>
  <c r="J18" i="22"/>
  <c r="J117" i="22"/>
  <c r="J114" i="22"/>
  <c r="L114" i="22" s="1"/>
  <c r="J112" i="22"/>
  <c r="L112" i="22" s="1"/>
  <c r="J110" i="22"/>
  <c r="L110" i="22" s="1"/>
  <c r="J108" i="22"/>
  <c r="J106" i="22"/>
  <c r="J104" i="22"/>
  <c r="J13" i="22"/>
  <c r="L13" i="22" s="1"/>
  <c r="J11" i="22"/>
  <c r="J5" i="22"/>
  <c r="L5" i="22" s="1"/>
  <c r="J98" i="22"/>
  <c r="J85" i="22"/>
  <c r="L85" i="22" s="1"/>
  <c r="J81" i="22"/>
  <c r="J74" i="22"/>
  <c r="J60" i="22"/>
  <c r="J52" i="22"/>
  <c r="J42" i="22"/>
  <c r="L42" i="22" s="1"/>
  <c r="J101" i="22"/>
  <c r="L101" i="22" s="1"/>
  <c r="J99" i="22"/>
  <c r="L99" i="22" s="1"/>
  <c r="J97" i="22"/>
  <c r="L97" i="22" s="1"/>
  <c r="J95" i="22"/>
  <c r="J86" i="22"/>
  <c r="J84" i="22"/>
  <c r="J82" i="22"/>
  <c r="J80" i="22"/>
  <c r="J77" i="22"/>
  <c r="J75" i="22"/>
  <c r="J72" i="22"/>
  <c r="J70" i="22"/>
  <c r="J67" i="22"/>
  <c r="L67" i="22" s="1"/>
  <c r="J61" i="22"/>
  <c r="J57" i="22"/>
  <c r="L57" i="22" s="1"/>
  <c r="J55" i="22"/>
  <c r="J49" i="22"/>
  <c r="L49" i="22" s="1"/>
  <c r="J46" i="22"/>
  <c r="J44" i="22"/>
  <c r="J21" i="22"/>
  <c r="J17" i="22"/>
  <c r="L17" i="22" s="1"/>
  <c r="J100" i="22"/>
  <c r="J96" i="22"/>
  <c r="J83" i="22"/>
  <c r="L83" i="22" s="1"/>
  <c r="J76" i="22"/>
  <c r="J71" i="22"/>
  <c r="J63" i="22"/>
  <c r="L63" i="22" s="1"/>
  <c r="J56" i="22"/>
  <c r="J45" i="22"/>
  <c r="L45" i="22" s="1"/>
  <c r="J116" i="22"/>
  <c r="L116" i="22" s="1"/>
  <c r="J115" i="22"/>
  <c r="J113" i="22"/>
  <c r="J111" i="22"/>
  <c r="J109" i="22"/>
  <c r="L109" i="22" s="1"/>
  <c r="J107" i="22"/>
  <c r="L107" i="22" s="1"/>
  <c r="J105" i="22"/>
  <c r="J15" i="22"/>
  <c r="J12" i="22"/>
  <c r="J6" i="22"/>
  <c r="J4" i="22"/>
  <c r="U42" i="20"/>
  <c r="V42" i="20" s="1"/>
  <c r="V35" i="20"/>
  <c r="W35" i="20" s="1"/>
  <c r="V30" i="20"/>
  <c r="U36" i="20"/>
  <c r="V36" i="20" s="1"/>
  <c r="U29" i="20"/>
  <c r="V29" i="20" s="1"/>
  <c r="U40" i="20"/>
  <c r="V40" i="20" s="1"/>
  <c r="U41" i="20"/>
  <c r="V41" i="20" s="1"/>
  <c r="U104" i="20"/>
  <c r="V104" i="20" s="1"/>
  <c r="U37" i="20"/>
  <c r="V37" i="20" s="1"/>
  <c r="U32" i="20"/>
  <c r="V32" i="20" s="1"/>
  <c r="U28" i="20"/>
  <c r="V28" i="20" s="1"/>
  <c r="U31" i="20"/>
  <c r="V31" i="20" s="1"/>
  <c r="M3" i="22"/>
  <c r="L64" i="22"/>
  <c r="M64" i="22" s="1"/>
  <c r="L62" i="22"/>
  <c r="M28" i="22"/>
  <c r="N28" i="22" s="1"/>
  <c r="N27" i="22"/>
  <c r="N29" i="22"/>
  <c r="I111" i="22"/>
  <c r="I106" i="22"/>
  <c r="I84" i="22"/>
  <c r="I77" i="22"/>
  <c r="I44" i="22"/>
  <c r="I18" i="22"/>
  <c r="M53" i="22"/>
  <c r="N53" i="22" s="1"/>
  <c r="I79" i="22"/>
  <c r="I46" i="22"/>
  <c r="I45" i="22"/>
  <c r="I83" i="22"/>
  <c r="I112" i="22"/>
  <c r="I49" i="22"/>
  <c r="I100" i="22"/>
  <c r="I81" i="22"/>
  <c r="I96" i="22"/>
  <c r="I52" i="22"/>
  <c r="I15" i="22"/>
  <c r="I115" i="22"/>
  <c r="I86" i="22"/>
  <c r="I6" i="22"/>
  <c r="I113" i="22"/>
  <c r="I104" i="22"/>
  <c r="I82" i="22"/>
  <c r="I76" i="22"/>
  <c r="I61" i="22"/>
  <c r="I74" i="22"/>
  <c r="I67" i="22"/>
  <c r="I72" i="22"/>
  <c r="I63" i="22"/>
  <c r="I57" i="22"/>
  <c r="I56" i="22"/>
  <c r="I21" i="22"/>
  <c r="I17" i="22"/>
  <c r="I13" i="22"/>
  <c r="I5" i="22"/>
  <c r="I4" i="22"/>
  <c r="I117" i="22"/>
  <c r="I108" i="22"/>
  <c r="I105" i="22"/>
  <c r="I103" i="22"/>
  <c r="I99" i="22"/>
  <c r="I98" i="22"/>
  <c r="I116" i="22"/>
  <c r="I114" i="22"/>
  <c r="I110" i="22"/>
  <c r="I107" i="22"/>
  <c r="I97" i="22"/>
  <c r="I95" i="22"/>
  <c r="I85" i="22"/>
  <c r="I71" i="22"/>
  <c r="I69" i="22"/>
  <c r="I55" i="22"/>
  <c r="I42" i="22"/>
  <c r="I101" i="22"/>
  <c r="I47" i="22"/>
  <c r="I102" i="22"/>
  <c r="I80" i="22"/>
  <c r="I109" i="22"/>
  <c r="I94" i="22"/>
  <c r="I70" i="22"/>
  <c r="I75" i="22"/>
  <c r="I12" i="22"/>
  <c r="I11" i="22"/>
  <c r="K58" i="20"/>
  <c r="K53" i="20"/>
  <c r="K54" i="20"/>
  <c r="M54" i="20" s="1"/>
  <c r="K56" i="20"/>
  <c r="K57" i="20"/>
  <c r="K61" i="20"/>
  <c r="M61" i="20" s="1"/>
  <c r="K63" i="20"/>
  <c r="K65" i="20"/>
  <c r="M65" i="20" s="1"/>
  <c r="L55" i="22"/>
  <c r="L11" i="22"/>
  <c r="L117" i="22"/>
  <c r="L105" i="22"/>
  <c r="L103" i="22"/>
  <c r="L95" i="22"/>
  <c r="L81" i="22"/>
  <c r="Q54" i="20" l="1"/>
  <c r="T54" i="20" s="1"/>
  <c r="Q65" i="20"/>
  <c r="T65" i="20" s="1"/>
  <c r="Q61" i="20"/>
  <c r="T61" i="20" s="1"/>
  <c r="U61" i="20" s="1"/>
  <c r="V61" i="20" s="1"/>
  <c r="W61" i="20" s="1"/>
  <c r="M56" i="20"/>
  <c r="H119" i="22"/>
  <c r="L4" i="22"/>
  <c r="J119" i="22"/>
  <c r="M53" i="20"/>
  <c r="M57" i="20"/>
  <c r="M58" i="20"/>
  <c r="M63" i="20"/>
  <c r="L71" i="22"/>
  <c r="L52" i="22"/>
  <c r="L61" i="22"/>
  <c r="L82" i="22"/>
  <c r="L104" i="22"/>
  <c r="L75" i="22"/>
  <c r="L70" i="22"/>
  <c r="L115" i="22"/>
  <c r="M115" i="22" s="1"/>
  <c r="L6" i="22"/>
  <c r="L44" i="22"/>
  <c r="L72" i="22"/>
  <c r="L106" i="22"/>
  <c r="L18" i="22"/>
  <c r="L60" i="22"/>
  <c r="L84" i="22"/>
  <c r="L98" i="22"/>
  <c r="L46" i="22"/>
  <c r="L113" i="22"/>
  <c r="M113" i="22" s="1"/>
  <c r="L15" i="22"/>
  <c r="M15" i="22" s="1"/>
  <c r="L76" i="22"/>
  <c r="M76" i="22" s="1"/>
  <c r="L96" i="22"/>
  <c r="M96" i="22" s="1"/>
  <c r="L12" i="22"/>
  <c r="M12" i="22" s="1"/>
  <c r="L80" i="22"/>
  <c r="M80" i="22" s="1"/>
  <c r="L102" i="22"/>
  <c r="M102" i="22" s="1"/>
  <c r="L21" i="22"/>
  <c r="M21" i="22" s="1"/>
  <c r="L86" i="22"/>
  <c r="M86" i="22" s="1"/>
  <c r="L108" i="22"/>
  <c r="M108" i="22" s="1"/>
  <c r="L100" i="22"/>
  <c r="M100" i="22" s="1"/>
  <c r="L69" i="22"/>
  <c r="M69" i="22" s="1"/>
  <c r="L74" i="22"/>
  <c r="M74" i="22" s="1"/>
  <c r="L56" i="22"/>
  <c r="M56" i="22" s="1"/>
  <c r="L77" i="22"/>
  <c r="M77" i="22" s="1"/>
  <c r="L111" i="22"/>
  <c r="M111" i="22" s="1"/>
  <c r="L79" i="22"/>
  <c r="M79" i="22" s="1"/>
  <c r="M62" i="22"/>
  <c r="N62" i="22" s="1"/>
  <c r="N64" i="22"/>
  <c r="N3" i="22"/>
  <c r="M4" i="22"/>
  <c r="I119" i="22"/>
  <c r="M81" i="22"/>
  <c r="N81" i="22" s="1"/>
  <c r="M85" i="22"/>
  <c r="N85" i="22" s="1"/>
  <c r="M95" i="22"/>
  <c r="N95" i="22" s="1"/>
  <c r="M99" i="22"/>
  <c r="N99" i="22" s="1"/>
  <c r="M103" i="22"/>
  <c r="N103" i="22" s="1"/>
  <c r="M107" i="22"/>
  <c r="N107" i="22" s="1"/>
  <c r="M110" i="22"/>
  <c r="N110" i="22" s="1"/>
  <c r="M112" i="22"/>
  <c r="N112" i="22" s="1"/>
  <c r="M114" i="22"/>
  <c r="N114" i="22" s="1"/>
  <c r="M117" i="22"/>
  <c r="N117" i="22" s="1"/>
  <c r="M11" i="22"/>
  <c r="N11" i="22" s="1"/>
  <c r="M17" i="22"/>
  <c r="N17" i="22" s="1"/>
  <c r="M47" i="22"/>
  <c r="N47" i="22" s="1"/>
  <c r="M55" i="22"/>
  <c r="N55" i="22" s="1"/>
  <c r="M63" i="22"/>
  <c r="N63" i="22" s="1"/>
  <c r="M83" i="22"/>
  <c r="N83" i="22" s="1"/>
  <c r="M94" i="22"/>
  <c r="N94" i="22" s="1"/>
  <c r="M97" i="22"/>
  <c r="N97" i="22" s="1"/>
  <c r="M101" i="22"/>
  <c r="N101" i="22" s="1"/>
  <c r="M105" i="22"/>
  <c r="N105" i="22" s="1"/>
  <c r="M109" i="22"/>
  <c r="N109" i="22" s="1"/>
  <c r="M116" i="22"/>
  <c r="N116" i="22" s="1"/>
  <c r="M13" i="22"/>
  <c r="N13" i="22" s="1"/>
  <c r="M42" i="22"/>
  <c r="N42" i="22" s="1"/>
  <c r="M45" i="22"/>
  <c r="N45" i="22" s="1"/>
  <c r="M49" i="22"/>
  <c r="N49" i="22" s="1"/>
  <c r="M57" i="22"/>
  <c r="N57" i="22" s="1"/>
  <c r="M67" i="22"/>
  <c r="N67" i="22" s="1"/>
  <c r="Q57" i="20" l="1"/>
  <c r="T57" i="20" s="1"/>
  <c r="U57" i="20" s="1"/>
  <c r="V57" i="20" s="1"/>
  <c r="Q53" i="20"/>
  <c r="T53" i="20" s="1"/>
  <c r="Q56" i="20"/>
  <c r="T56" i="20" s="1"/>
  <c r="U56" i="20" s="1"/>
  <c r="V56" i="20" s="1"/>
  <c r="Q63" i="20"/>
  <c r="T63" i="20" s="1"/>
  <c r="U63" i="20" s="1"/>
  <c r="V63" i="20" s="1"/>
  <c r="Q58" i="20"/>
  <c r="T58" i="20" s="1"/>
  <c r="U58" i="20" s="1"/>
  <c r="V58" i="20" s="1"/>
  <c r="L119" i="22"/>
  <c r="U54" i="20"/>
  <c r="V54" i="20" s="1"/>
  <c r="U65" i="20"/>
  <c r="V65" i="20" s="1"/>
  <c r="N4" i="22"/>
  <c r="N79" i="22"/>
  <c r="N111" i="22"/>
  <c r="N77" i="22"/>
  <c r="N56" i="22"/>
  <c r="N74" i="22"/>
  <c r="N69" i="22"/>
  <c r="N100" i="22"/>
  <c r="N108" i="22"/>
  <c r="N86" i="22"/>
  <c r="N21" i="22"/>
  <c r="N102" i="22"/>
  <c r="N80" i="22"/>
  <c r="N12" i="22"/>
  <c r="N96" i="22"/>
  <c r="N76" i="22"/>
  <c r="N15" i="22"/>
  <c r="N113" i="22"/>
  <c r="M46" i="22"/>
  <c r="N46" i="22" s="1"/>
  <c r="M98" i="22"/>
  <c r="N98" i="22" s="1"/>
  <c r="M84" i="22"/>
  <c r="N84" i="22" s="1"/>
  <c r="M60" i="22"/>
  <c r="N60" i="22" s="1"/>
  <c r="M18" i="22"/>
  <c r="N18" i="22" s="1"/>
  <c r="M106" i="22"/>
  <c r="N106" i="22" s="1"/>
  <c r="M72" i="22"/>
  <c r="N72" i="22" s="1"/>
  <c r="M44" i="22"/>
  <c r="M6" i="22"/>
  <c r="N6" i="22" s="1"/>
  <c r="N115" i="22"/>
  <c r="M70" i="22"/>
  <c r="N70" i="22" s="1"/>
  <c r="M75" i="22"/>
  <c r="N75" i="22" s="1"/>
  <c r="M104" i="22"/>
  <c r="N104" i="22" s="1"/>
  <c r="M82" i="22"/>
  <c r="N82" i="22" s="1"/>
  <c r="M61" i="22"/>
  <c r="N61" i="22" s="1"/>
  <c r="M52" i="22"/>
  <c r="N52" i="22" s="1"/>
  <c r="M71" i="22"/>
  <c r="N71" i="22" s="1"/>
  <c r="M5" i="22"/>
  <c r="N5" i="22" s="1"/>
  <c r="N119" i="22" l="1"/>
  <c r="M119" i="22"/>
  <c r="U53" i="20"/>
  <c r="V53" i="20" s="1"/>
  <c r="N44" i="22"/>
  <c r="I64" i="20"/>
  <c r="L64" i="20" s="1"/>
  <c r="J64" i="20"/>
  <c r="I48" i="20"/>
  <c r="L48" i="20" s="1"/>
  <c r="J48" i="20"/>
  <c r="I47" i="20"/>
  <c r="L47" i="20" s="1"/>
  <c r="J47" i="20"/>
  <c r="I46" i="20"/>
  <c r="L46" i="20" s="1"/>
  <c r="J46" i="20"/>
  <c r="I45" i="20"/>
  <c r="L45" i="20" s="1"/>
  <c r="J45" i="20"/>
  <c r="K64" i="20" l="1"/>
  <c r="K45" i="20"/>
  <c r="M45" i="20" s="1"/>
  <c r="K46" i="20"/>
  <c r="K47" i="20"/>
  <c r="M47" i="20" s="1"/>
  <c r="Q47" i="20" s="1"/>
  <c r="K48" i="20"/>
  <c r="M48" i="20" s="1"/>
  <c r="Q45" i="20" l="1"/>
  <c r="T45" i="20" s="1"/>
  <c r="U45" i="20" s="1"/>
  <c r="V45" i="20" s="1"/>
  <c r="Q48" i="20"/>
  <c r="T48" i="20" s="1"/>
  <c r="U48" i="20" s="1"/>
  <c r="V48" i="20" s="1"/>
  <c r="T47" i="20"/>
  <c r="U47" i="20" s="1"/>
  <c r="V47" i="20" s="1"/>
  <c r="W47" i="20" s="1"/>
  <c r="M46" i="20"/>
  <c r="M64" i="20"/>
  <c r="Q64" i="20" l="1"/>
  <c r="T64" i="20" s="1"/>
  <c r="U64" i="20" s="1"/>
  <c r="V64" i="20" s="1"/>
  <c r="Q46" i="20"/>
  <c r="T46" i="20" s="1"/>
  <c r="U46" i="20" s="1"/>
  <c r="V46" i="20" s="1"/>
  <c r="J103" i="20"/>
  <c r="I103" i="20"/>
  <c r="L103" i="20" s="1"/>
  <c r="J102" i="20"/>
  <c r="I102" i="20"/>
  <c r="L102" i="20" s="1"/>
  <c r="K103" i="20" l="1"/>
  <c r="K102" i="20"/>
  <c r="M103" i="20" l="1"/>
  <c r="M102" i="20"/>
  <c r="Q102" i="20" l="1"/>
  <c r="T102" i="20" s="1"/>
  <c r="U102" i="20" s="1"/>
  <c r="V102" i="20" s="1"/>
  <c r="Q103" i="20"/>
  <c r="T103" i="20" s="1"/>
  <c r="U103" i="20" s="1"/>
  <c r="V103" i="20" s="1"/>
  <c r="J118" i="20"/>
  <c r="I118" i="20"/>
  <c r="L118" i="20" s="1"/>
  <c r="J19" i="20"/>
  <c r="I19" i="20"/>
  <c r="L19" i="20" s="1"/>
  <c r="J18" i="20"/>
  <c r="I18" i="20"/>
  <c r="L18" i="20" s="1"/>
  <c r="K118" i="20" l="1"/>
  <c r="K19" i="20"/>
  <c r="K18" i="20"/>
  <c r="M19" i="20" l="1"/>
  <c r="M118" i="20"/>
  <c r="M18" i="20"/>
  <c r="Q18" i="20" l="1"/>
  <c r="T18" i="20" s="1"/>
  <c r="U18" i="20" s="1"/>
  <c r="V18" i="20" s="1"/>
  <c r="Q118" i="20"/>
  <c r="T118" i="20" s="1"/>
  <c r="U118" i="20" s="1"/>
  <c r="V118" i="20" s="1"/>
  <c r="Q19" i="20"/>
  <c r="T19" i="20" s="1"/>
  <c r="U19" i="20" s="1"/>
  <c r="V19" i="20" s="1"/>
  <c r="I117" i="20"/>
  <c r="L117" i="20" s="1"/>
  <c r="J117" i="20"/>
  <c r="K117" i="20" l="1"/>
  <c r="M117" i="20" s="1"/>
  <c r="Q117" i="20" l="1"/>
  <c r="T117" i="20" s="1"/>
  <c r="U117" i="20" s="1"/>
  <c r="V117" i="20" s="1"/>
  <c r="J116" i="20"/>
  <c r="I116" i="20"/>
  <c r="L116" i="20" s="1"/>
  <c r="J115" i="20"/>
  <c r="I115" i="20"/>
  <c r="L115" i="20" s="1"/>
  <c r="J114" i="20"/>
  <c r="I114" i="20"/>
  <c r="L114" i="20" s="1"/>
  <c r="J113" i="20"/>
  <c r="I113" i="20"/>
  <c r="L113" i="20" s="1"/>
  <c r="J112" i="20"/>
  <c r="I112" i="20"/>
  <c r="L112" i="20" s="1"/>
  <c r="J111" i="20"/>
  <c r="I111" i="20"/>
  <c r="L111" i="20" s="1"/>
  <c r="J110" i="20"/>
  <c r="I110" i="20"/>
  <c r="L110" i="20" s="1"/>
  <c r="J109" i="20"/>
  <c r="I109" i="20"/>
  <c r="L109" i="20" s="1"/>
  <c r="J108" i="20"/>
  <c r="I108" i="20"/>
  <c r="L108" i="20" s="1"/>
  <c r="J107" i="20"/>
  <c r="I107" i="20"/>
  <c r="L107" i="20" s="1"/>
  <c r="J106" i="20"/>
  <c r="I106" i="20"/>
  <c r="L106" i="20" s="1"/>
  <c r="J105" i="20"/>
  <c r="I105" i="20"/>
  <c r="L105" i="20" s="1"/>
  <c r="J101" i="20"/>
  <c r="I101" i="20"/>
  <c r="L101" i="20" s="1"/>
  <c r="J100" i="20"/>
  <c r="I100" i="20"/>
  <c r="L100" i="20" s="1"/>
  <c r="J99" i="20"/>
  <c r="I99" i="20"/>
  <c r="L99" i="20" s="1"/>
  <c r="J98" i="20"/>
  <c r="I98" i="20"/>
  <c r="L98" i="20" s="1"/>
  <c r="J97" i="20"/>
  <c r="I97" i="20"/>
  <c r="L97" i="20" s="1"/>
  <c r="J96" i="20"/>
  <c r="I96" i="20"/>
  <c r="L96" i="20" s="1"/>
  <c r="J95" i="20"/>
  <c r="I95" i="20"/>
  <c r="L95" i="20" s="1"/>
  <c r="J87" i="20"/>
  <c r="I87" i="20"/>
  <c r="L87" i="20" s="1"/>
  <c r="J86" i="20"/>
  <c r="I86" i="20"/>
  <c r="L86" i="20" s="1"/>
  <c r="J85" i="20"/>
  <c r="I85" i="20"/>
  <c r="L85" i="20" s="1"/>
  <c r="J84" i="20"/>
  <c r="I84" i="20"/>
  <c r="L84" i="20" s="1"/>
  <c r="J83" i="20"/>
  <c r="I83" i="20"/>
  <c r="L83" i="20" s="1"/>
  <c r="J82" i="20"/>
  <c r="I82" i="20"/>
  <c r="L82" i="20" s="1"/>
  <c r="J81" i="20"/>
  <c r="I81" i="20"/>
  <c r="L81" i="20" s="1"/>
  <c r="J80" i="20"/>
  <c r="I80" i="20"/>
  <c r="L80" i="20" s="1"/>
  <c r="J78" i="20"/>
  <c r="I78" i="20"/>
  <c r="L78" i="20" s="1"/>
  <c r="J77" i="20"/>
  <c r="I77" i="20"/>
  <c r="L77" i="20" s="1"/>
  <c r="J76" i="20"/>
  <c r="I76" i="20"/>
  <c r="L76" i="20" s="1"/>
  <c r="J75" i="20"/>
  <c r="I75" i="20"/>
  <c r="L75" i="20" s="1"/>
  <c r="J73" i="20"/>
  <c r="I73" i="20"/>
  <c r="L73" i="20" s="1"/>
  <c r="K100" i="20" l="1"/>
  <c r="M100" i="20" s="1"/>
  <c r="Q100" i="20" s="1"/>
  <c r="K109" i="20"/>
  <c r="M109" i="20" s="1"/>
  <c r="K114" i="20"/>
  <c r="M114" i="20" s="1"/>
  <c r="K115" i="20"/>
  <c r="K77" i="20"/>
  <c r="M77" i="20" s="1"/>
  <c r="Q77" i="20" s="1"/>
  <c r="K84" i="20"/>
  <c r="M84" i="20" s="1"/>
  <c r="K105" i="20"/>
  <c r="K96" i="20"/>
  <c r="M96" i="20" s="1"/>
  <c r="K76" i="20"/>
  <c r="M76" i="20" s="1"/>
  <c r="Q76" i="20" s="1"/>
  <c r="K83" i="20"/>
  <c r="M83" i="20" s="1"/>
  <c r="Q83" i="20" s="1"/>
  <c r="K87" i="20"/>
  <c r="M87" i="20" s="1"/>
  <c r="Q87" i="20" s="1"/>
  <c r="K99" i="20"/>
  <c r="K108" i="20"/>
  <c r="M108" i="20" s="1"/>
  <c r="Q108" i="20" s="1"/>
  <c r="K73" i="20"/>
  <c r="K75" i="20"/>
  <c r="K78" i="20"/>
  <c r="K80" i="20"/>
  <c r="M80" i="20" s="1"/>
  <c r="Q80" i="20" s="1"/>
  <c r="K81" i="20"/>
  <c r="M81" i="20" s="1"/>
  <c r="Q81" i="20" s="1"/>
  <c r="K82" i="20"/>
  <c r="K85" i="20"/>
  <c r="M85" i="20" s="1"/>
  <c r="K86" i="20"/>
  <c r="M86" i="20" s="1"/>
  <c r="Q86" i="20" s="1"/>
  <c r="K95" i="20"/>
  <c r="K97" i="20"/>
  <c r="M97" i="20" s="1"/>
  <c r="Q97" i="20" s="1"/>
  <c r="K98" i="20"/>
  <c r="K101" i="20"/>
  <c r="M101" i="20" s="1"/>
  <c r="Q101" i="20" s="1"/>
  <c r="K106" i="20"/>
  <c r="K107" i="20"/>
  <c r="K110" i="20"/>
  <c r="K111" i="20"/>
  <c r="K112" i="20"/>
  <c r="M112" i="20" s="1"/>
  <c r="K113" i="20"/>
  <c r="M113" i="20" s="1"/>
  <c r="Q113" i="20" s="1"/>
  <c r="K116" i="20"/>
  <c r="M116" i="20" s="1"/>
  <c r="Q116" i="20" s="1"/>
  <c r="T113" i="20" l="1"/>
  <c r="T97" i="20"/>
  <c r="T87" i="20"/>
  <c r="Q114" i="20"/>
  <c r="T114" i="20" s="1"/>
  <c r="T116" i="20"/>
  <c r="T81" i="20"/>
  <c r="T83" i="20"/>
  <c r="Q112" i="20"/>
  <c r="T112" i="20" s="1"/>
  <c r="Q109" i="20"/>
  <c r="T109" i="20" s="1"/>
  <c r="Q96" i="20"/>
  <c r="T96" i="20" s="1"/>
  <c r="T101" i="20"/>
  <c r="T86" i="20"/>
  <c r="U86" i="20" s="1"/>
  <c r="V86" i="20" s="1"/>
  <c r="T80" i="20"/>
  <c r="T108" i="20"/>
  <c r="T76" i="20"/>
  <c r="T77" i="20"/>
  <c r="T100" i="20"/>
  <c r="Q84" i="20"/>
  <c r="T84" i="20" s="1"/>
  <c r="Q85" i="20"/>
  <c r="T85" i="20" s="1"/>
  <c r="M98" i="20"/>
  <c r="M110" i="20"/>
  <c r="M107" i="20"/>
  <c r="M82" i="20"/>
  <c r="M75" i="20"/>
  <c r="M115" i="20"/>
  <c r="M111" i="20"/>
  <c r="M78" i="20"/>
  <c r="M106" i="20"/>
  <c r="M95" i="20"/>
  <c r="M73" i="20"/>
  <c r="M105" i="20"/>
  <c r="Q105" i="20" s="1"/>
  <c r="M99" i="20"/>
  <c r="Q107" i="20" l="1"/>
  <c r="T107" i="20" s="1"/>
  <c r="U107" i="20" s="1"/>
  <c r="V107" i="20" s="1"/>
  <c r="Q95" i="20"/>
  <c r="T95" i="20" s="1"/>
  <c r="U95" i="20" s="1"/>
  <c r="V95" i="20" s="1"/>
  <c r="Q115" i="20"/>
  <c r="T115" i="20" s="1"/>
  <c r="U115" i="20" s="1"/>
  <c r="V115" i="20" s="1"/>
  <c r="Q110" i="20"/>
  <c r="T110" i="20" s="1"/>
  <c r="U110" i="20" s="1"/>
  <c r="V110" i="20" s="1"/>
  <c r="Q73" i="20"/>
  <c r="T73" i="20" s="1"/>
  <c r="U73" i="20" s="1"/>
  <c r="V73" i="20" s="1"/>
  <c r="Q106" i="20"/>
  <c r="T106" i="20" s="1"/>
  <c r="U106" i="20" s="1"/>
  <c r="V106" i="20" s="1"/>
  <c r="Q98" i="20"/>
  <c r="T98" i="20" s="1"/>
  <c r="U98" i="20" s="1"/>
  <c r="V98" i="20" s="1"/>
  <c r="Q111" i="20"/>
  <c r="T111" i="20" s="1"/>
  <c r="U111" i="20" s="1"/>
  <c r="V111" i="20" s="1"/>
  <c r="Q99" i="20"/>
  <c r="T99" i="20" s="1"/>
  <c r="U99" i="20" s="1"/>
  <c r="V99" i="20" s="1"/>
  <c r="Q75" i="20"/>
  <c r="T75" i="20" s="1"/>
  <c r="U75" i="20" s="1"/>
  <c r="V75" i="20" s="1"/>
  <c r="Q78" i="20"/>
  <c r="T78" i="20" s="1"/>
  <c r="U78" i="20" s="1"/>
  <c r="V78" i="20" s="1"/>
  <c r="Q82" i="20"/>
  <c r="T82" i="20" s="1"/>
  <c r="U82" i="20" s="1"/>
  <c r="V82" i="20" s="1"/>
  <c r="T105" i="20"/>
  <c r="U105" i="20" s="1"/>
  <c r="V105" i="20" s="1"/>
  <c r="U76" i="20"/>
  <c r="V76" i="20" s="1"/>
  <c r="U112" i="20"/>
  <c r="V112" i="20" s="1"/>
  <c r="U97" i="20"/>
  <c r="V97" i="20" s="1"/>
  <c r="U101" i="20"/>
  <c r="V101" i="20" s="1"/>
  <c r="U81" i="20"/>
  <c r="V81" i="20" s="1"/>
  <c r="U116" i="20"/>
  <c r="V116" i="20" s="1"/>
  <c r="U109" i="20"/>
  <c r="V109" i="20" s="1"/>
  <c r="U96" i="20"/>
  <c r="V96" i="20" s="1"/>
  <c r="U80" i="20"/>
  <c r="V80" i="20" s="1"/>
  <c r="U84" i="20"/>
  <c r="V84" i="20" s="1"/>
  <c r="U77" i="20"/>
  <c r="V77" i="20" s="1"/>
  <c r="U114" i="20"/>
  <c r="V114" i="20" s="1"/>
  <c r="U83" i="20"/>
  <c r="V83" i="20" s="1"/>
  <c r="U85" i="20"/>
  <c r="V85" i="20" s="1"/>
  <c r="U100" i="20"/>
  <c r="V100" i="20" s="1"/>
  <c r="U87" i="20"/>
  <c r="V87" i="20" s="1"/>
  <c r="U113" i="20"/>
  <c r="V113" i="20" s="1"/>
  <c r="J72" i="20"/>
  <c r="I72" i="20"/>
  <c r="L72" i="20" s="1"/>
  <c r="J71" i="20"/>
  <c r="I71" i="20"/>
  <c r="L71" i="20" s="1"/>
  <c r="J70" i="20"/>
  <c r="I70" i="20"/>
  <c r="L70" i="20" s="1"/>
  <c r="J68" i="20"/>
  <c r="I68" i="20"/>
  <c r="L68" i="20" s="1"/>
  <c r="J62" i="20"/>
  <c r="I62" i="20"/>
  <c r="L62" i="20" s="1"/>
  <c r="J50" i="20"/>
  <c r="I50" i="20"/>
  <c r="L50" i="20" s="1"/>
  <c r="J43" i="20"/>
  <c r="I43" i="20"/>
  <c r="L43" i="20" s="1"/>
  <c r="J22" i="20"/>
  <c r="I22" i="20"/>
  <c r="L22" i="20" s="1"/>
  <c r="J16" i="20"/>
  <c r="I16" i="20"/>
  <c r="L16" i="20" s="1"/>
  <c r="J14" i="20"/>
  <c r="I14" i="20"/>
  <c r="L14" i="20" s="1"/>
  <c r="J13" i="20"/>
  <c r="I13" i="20"/>
  <c r="J12" i="20"/>
  <c r="I12" i="20"/>
  <c r="L12" i="20" s="1"/>
  <c r="J7" i="20"/>
  <c r="I7" i="20"/>
  <c r="L7" i="20" s="1"/>
  <c r="J6" i="20"/>
  <c r="I6" i="20"/>
  <c r="L6" i="20" s="1"/>
  <c r="J5" i="20"/>
  <c r="I5" i="20"/>
  <c r="L5" i="20" s="1"/>
  <c r="U108" i="20" l="1"/>
  <c r="V108" i="20" s="1"/>
  <c r="K16" i="20"/>
  <c r="M16" i="20" s="1"/>
  <c r="Q16" i="20" s="1"/>
  <c r="K70" i="20"/>
  <c r="M70" i="20" s="1"/>
  <c r="Q70" i="20" s="1"/>
  <c r="K72" i="20"/>
  <c r="M72" i="20" s="1"/>
  <c r="Q72" i="20" s="1"/>
  <c r="K7" i="20"/>
  <c r="K13" i="20"/>
  <c r="K50" i="20"/>
  <c r="K5" i="20"/>
  <c r="M5" i="20" s="1"/>
  <c r="K12" i="20"/>
  <c r="M12" i="20" s="1"/>
  <c r="K43" i="20"/>
  <c r="M43" i="20" s="1"/>
  <c r="K14" i="20"/>
  <c r="K68" i="20"/>
  <c r="K6" i="20"/>
  <c r="K62" i="20"/>
  <c r="M62" i="20" s="1"/>
  <c r="K22" i="20"/>
  <c r="K71" i="20"/>
  <c r="J4" i="20"/>
  <c r="J120" i="20" s="1"/>
  <c r="I4" i="20"/>
  <c r="T16" i="20" l="1"/>
  <c r="T72" i="20"/>
  <c r="Q43" i="20"/>
  <c r="T43" i="20" s="1"/>
  <c r="T70" i="20"/>
  <c r="Q12" i="20"/>
  <c r="T12" i="20" s="1"/>
  <c r="Q62" i="20"/>
  <c r="T62" i="20" s="1"/>
  <c r="Q5" i="20"/>
  <c r="T5" i="20" s="1"/>
  <c r="M6" i="20"/>
  <c r="M71" i="20"/>
  <c r="M68" i="20"/>
  <c r="L4" i="20"/>
  <c r="I120" i="20"/>
  <c r="M22" i="20"/>
  <c r="M14" i="20"/>
  <c r="M13" i="20"/>
  <c r="M7" i="20"/>
  <c r="M50" i="20"/>
  <c r="K4" i="20"/>
  <c r="K120" i="20" s="1"/>
  <c r="Q6" i="20" l="1"/>
  <c r="T6" i="20" s="1"/>
  <c r="U6" i="20" s="1"/>
  <c r="V6" i="20" s="1"/>
  <c r="Q13" i="20"/>
  <c r="T13" i="20" s="1"/>
  <c r="L120" i="20"/>
  <c r="Q68" i="20"/>
  <c r="T68" i="20" s="1"/>
  <c r="Q7" i="20"/>
  <c r="T7" i="20" s="1"/>
  <c r="Q14" i="20"/>
  <c r="T14" i="20" s="1"/>
  <c r="Q50" i="20"/>
  <c r="T50" i="20" s="1"/>
  <c r="Q22" i="20"/>
  <c r="T22" i="20" s="1"/>
  <c r="Q71" i="20"/>
  <c r="T71" i="20" s="1"/>
  <c r="M4" i="20"/>
  <c r="M120" i="20" s="1"/>
  <c r="U43" i="20"/>
  <c r="V43" i="20" s="1"/>
  <c r="Q4" i="20" l="1"/>
  <c r="U14" i="20"/>
  <c r="V14" i="20" s="1"/>
  <c r="U7" i="20"/>
  <c r="V7" i="20" s="1"/>
  <c r="U71" i="20"/>
  <c r="V71" i="20" s="1"/>
  <c r="U68" i="20"/>
  <c r="V68" i="20" s="1"/>
  <c r="U5" i="20"/>
  <c r="V5" i="20" s="1"/>
  <c r="U16" i="20"/>
  <c r="V16" i="20" s="1"/>
  <c r="U13" i="20"/>
  <c r="V13" i="20" s="1"/>
  <c r="U22" i="20"/>
  <c r="V22" i="20" s="1"/>
  <c r="U50" i="20"/>
  <c r="V50" i="20" s="1"/>
  <c r="U70" i="20"/>
  <c r="V70" i="20" s="1"/>
  <c r="U62" i="20"/>
  <c r="V62" i="20" s="1"/>
  <c r="U72" i="20"/>
  <c r="V72" i="20" s="1"/>
  <c r="U12" i="20"/>
  <c r="V12" i="20" s="1"/>
  <c r="Q120" i="20" l="1"/>
  <c r="T4" i="20"/>
  <c r="T120" i="20" s="1"/>
  <c r="U4" i="20" l="1"/>
  <c r="V4" i="20" s="1"/>
  <c r="V120" i="20" s="1"/>
  <c r="U120" i="20" l="1"/>
</calcChain>
</file>

<file path=xl/comments1.xml><?xml version="1.0" encoding="utf-8"?>
<comments xmlns="http://schemas.openxmlformats.org/spreadsheetml/2006/main">
  <authors>
    <author>Author</author>
  </authors>
  <commentList>
    <comment ref="P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 CARD</t>
        </r>
      </text>
    </comment>
    <comment ref="P3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PANCARD</t>
        </r>
      </text>
    </comment>
    <comment ref="P4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PANCARD</t>
        </r>
      </text>
    </comment>
    <comment ref="P7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7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10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107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10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  <comment ref="P111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COAT</t>
        </r>
      </text>
    </comment>
  </commentList>
</comments>
</file>

<file path=xl/sharedStrings.xml><?xml version="1.0" encoding="utf-8"?>
<sst xmlns="http://schemas.openxmlformats.org/spreadsheetml/2006/main" count="505" uniqueCount="293">
  <si>
    <t>PF</t>
  </si>
  <si>
    <t>SIGNATURE</t>
  </si>
  <si>
    <t>GP</t>
  </si>
  <si>
    <t>HRA</t>
  </si>
  <si>
    <t>ESI</t>
  </si>
  <si>
    <t>ESI
NO</t>
  </si>
  <si>
    <t>TEA</t>
  </si>
  <si>
    <t>UAN</t>
  </si>
  <si>
    <t>NAME</t>
  </si>
  <si>
    <t>TOTALS</t>
  </si>
  <si>
    <t>NET PAY</t>
  </si>
  <si>
    <t>TOT DED</t>
  </si>
  <si>
    <t>ADV</t>
  </si>
  <si>
    <t>RND OFF</t>
  </si>
  <si>
    <t>S
NO</t>
  </si>
  <si>
    <t>T
NO</t>
  </si>
  <si>
    <t xml:space="preserve">BAS &amp; DA </t>
  </si>
  <si>
    <t>TOT SAL</t>
  </si>
  <si>
    <t>FIX/
DAY</t>
  </si>
  <si>
    <t>PREPARED BY</t>
  </si>
  <si>
    <t>CHECKED BY</t>
  </si>
  <si>
    <t>MD SIGNATURE</t>
  </si>
  <si>
    <t>PUNCH-NO</t>
  </si>
  <si>
    <t>PRS DAYS</t>
  </si>
  <si>
    <t>GROSS</t>
  </si>
  <si>
    <t>DEDUCTIONS</t>
  </si>
  <si>
    <t>TOT DAYS</t>
  </si>
  <si>
    <t>S NO</t>
  </si>
  <si>
    <t>T NO</t>
  </si>
  <si>
    <t>FIXED
/DAY</t>
  </si>
  <si>
    <t>WH</t>
  </si>
  <si>
    <t>INC AMT</t>
  </si>
  <si>
    <t>WH AMT</t>
  </si>
  <si>
    <t>TOTAL</t>
  </si>
  <si>
    <t>RND TOT</t>
  </si>
  <si>
    <t>JAYA KANAGARAJ</t>
  </si>
  <si>
    <t>T.USHARANI</t>
  </si>
  <si>
    <t>M.DHANALAKSHMI</t>
  </si>
  <si>
    <t>PARAMESHWARI ANBUSELVAN</t>
  </si>
  <si>
    <t>RAJAMMAL RAJENDIRAN</t>
  </si>
  <si>
    <t>R.SELVARAJ</t>
  </si>
  <si>
    <t xml:space="preserve">S.PREETHA </t>
  </si>
  <si>
    <t>SUMATHI KRISHNAN</t>
  </si>
  <si>
    <t>S.LAKSHMI</t>
  </si>
  <si>
    <t>ANITHA.S</t>
  </si>
  <si>
    <t>SELVARANI MURALIDHARAN</t>
  </si>
  <si>
    <t>S.RAJAMANI</t>
  </si>
  <si>
    <t>S.ENAMUTHU</t>
  </si>
  <si>
    <t>KAMALA SAKTHIVEL</t>
  </si>
  <si>
    <t>SAVITHA KALIMUTHU</t>
  </si>
  <si>
    <t>JAYACHITRA ARUMUGAM</t>
  </si>
  <si>
    <t>BINDHU RAJADURAI</t>
  </si>
  <si>
    <t>S.SELVI</t>
  </si>
  <si>
    <t>MUTHULAKSHMI ANANDHAN</t>
  </si>
  <si>
    <t>MAHESWARI SAKTHIVEL</t>
  </si>
  <si>
    <t>MAGESHWARI SELVARAJ</t>
  </si>
  <si>
    <t>J.LATHA</t>
  </si>
  <si>
    <t>P.MALATHI</t>
  </si>
  <si>
    <t>AMUTHA PARAMESWARAN</t>
  </si>
  <si>
    <t>THANGAMANI</t>
  </si>
  <si>
    <t>NATHIYA GANESAN</t>
  </si>
  <si>
    <t>R.PRABHAVATHI</t>
  </si>
  <si>
    <t>K.RAJESHWARI</t>
  </si>
  <si>
    <t>5607364066</t>
  </si>
  <si>
    <t>N.VALARMATHI</t>
  </si>
  <si>
    <t>JOTHIMANI MUTHUSAMY</t>
  </si>
  <si>
    <t>SARAVANAN ANGURAJ</t>
  </si>
  <si>
    <t>POONKODI RANGANATHAN</t>
  </si>
  <si>
    <t>VIJAYALAKSHMI</t>
  </si>
  <si>
    <t>SARASWATHI RAMACHANTHIRAN</t>
  </si>
  <si>
    <t>SASIKALA KANAGARAJ</t>
  </si>
  <si>
    <t>KALPANA PALANISAMY</t>
  </si>
  <si>
    <t>VENKATESAN ANGURAJ</t>
  </si>
  <si>
    <t>MANJULA MASIRIYAPPAN</t>
  </si>
  <si>
    <t>AMSAVENI NAGENDIRAN</t>
  </si>
  <si>
    <t>MARAGATHAM GANESAN</t>
  </si>
  <si>
    <t>SELVI</t>
  </si>
  <si>
    <t>RANJITHA AARAN</t>
  </si>
  <si>
    <t>KAVITHA.A</t>
  </si>
  <si>
    <t>DHANALAKSHMI</t>
  </si>
  <si>
    <t>LAKSHMI</t>
  </si>
  <si>
    <t>KANAGARAJ K</t>
  </si>
  <si>
    <t>SHENBAGAM BOOPALAN</t>
  </si>
  <si>
    <t>J.VASUKI</t>
  </si>
  <si>
    <t>JOTHIMANI SELVARAJ</t>
  </si>
  <si>
    <t>THILAGAVATHY</t>
  </si>
  <si>
    <t>5607798710</t>
  </si>
  <si>
    <t>&gt; 26 DAYS</t>
  </si>
  <si>
    <t>FM SIGNATURE</t>
  </si>
  <si>
    <t>.</t>
  </si>
  <si>
    <t>SARADHA</t>
  </si>
  <si>
    <t>SARADHA CHINNARAJ</t>
  </si>
  <si>
    <t>P.SULOCHANA</t>
  </si>
  <si>
    <t>KALAMANI PALANISAMY</t>
  </si>
  <si>
    <t>GANGA DEVI</t>
  </si>
  <si>
    <t>SEETHALAKSHMI</t>
  </si>
  <si>
    <t>GOURI ROUT</t>
  </si>
  <si>
    <t>LAVANYA</t>
  </si>
  <si>
    <t>S.GANGADEVI</t>
  </si>
  <si>
    <t>THROUGH SBI 38548682670</t>
  </si>
  <si>
    <t>THROUGH SBI 20466008295</t>
  </si>
  <si>
    <t>THROUGH SBI 20466008308</t>
  </si>
  <si>
    <t>THROUGH SBI 20466008400</t>
  </si>
  <si>
    <t>THROUGH SBI 20466008375</t>
  </si>
  <si>
    <t>THROUGH SBI 20466008477</t>
  </si>
  <si>
    <t>THROUGH SBI 20466008331</t>
  </si>
  <si>
    <t>THROUGH SBI 20379769849</t>
  </si>
  <si>
    <t>THROUGH SBI 20379769850</t>
  </si>
  <si>
    <t>THROUGH SBI 35808289574</t>
  </si>
  <si>
    <t>THROUGH SBI 35832576783</t>
  </si>
  <si>
    <t>THROUGH SBI 20379770060</t>
  </si>
  <si>
    <t>THROUGH SBI 20379770071</t>
  </si>
  <si>
    <t>THROUGH SBI 20379770082</t>
  </si>
  <si>
    <t>THROUGH SBI 20379770093</t>
  </si>
  <si>
    <t>THROUGH SBI 20379770117</t>
  </si>
  <si>
    <t>THROUGH SBI 20379770128</t>
  </si>
  <si>
    <t>THROUGH SBI 20379770059</t>
  </si>
  <si>
    <t>THROUGH SBI 20379770048</t>
  </si>
  <si>
    <t>THROUGH SBI 20379770026</t>
  </si>
  <si>
    <t>THROUGH SBI 20379770004</t>
  </si>
  <si>
    <t>THROUGH SBI 20379769974</t>
  </si>
  <si>
    <t>THROUGH SBI 20379769963</t>
  </si>
  <si>
    <t>THROUGH SBI 20379769930</t>
  </si>
  <si>
    <t>THROUGH SBI 20379769918</t>
  </si>
  <si>
    <t>THROUGH SBI 20379769907</t>
  </si>
  <si>
    <t>THROUGH SBI 20379769894</t>
  </si>
  <si>
    <t>THROUGH SBI 20379769883</t>
  </si>
  <si>
    <t>THROUGH SBI 20379769861</t>
  </si>
  <si>
    <t>THROUGH SBI 20379770139</t>
  </si>
  <si>
    <t>THROUGH SBI 20218240798</t>
  </si>
  <si>
    <t>THROUGH SBI 20242841711</t>
  </si>
  <si>
    <t>THROUGH SBI 31291487964</t>
  </si>
  <si>
    <t>THROUGH SBI 37642215334</t>
  </si>
  <si>
    <t>THROUGH SBI 20339974957</t>
  </si>
  <si>
    <t>THROUGH SBI 31479811775</t>
  </si>
  <si>
    <t>THROUGH SBI 33014609922</t>
  </si>
  <si>
    <t>THROUGH SBI 38574558721</t>
  </si>
  <si>
    <t>THROUGH SBI 10398001904</t>
  </si>
  <si>
    <t>THROUGH SBI 20280142172</t>
  </si>
  <si>
    <t>SIGNATURE.</t>
  </si>
  <si>
    <t>THROUGH SBI 38593609117</t>
  </si>
  <si>
    <t>THROUGH SBI 38593615268</t>
  </si>
  <si>
    <t>THROUGH SBI 38563943216</t>
  </si>
  <si>
    <t>THROUGH SBI 38593594234</t>
  </si>
  <si>
    <t>THROUGH SBI 38560401311</t>
  </si>
  <si>
    <t>THROUGH SBI  38559306850</t>
  </si>
  <si>
    <t>THROUGH SBI 38584357169</t>
  </si>
  <si>
    <t>THROUGH SBI 38584340789</t>
  </si>
  <si>
    <t>NITHYA PANNERSELVAM</t>
  </si>
  <si>
    <t>MANJU PETCHIMUTHU</t>
  </si>
  <si>
    <t>SIVAKUMAR.G</t>
  </si>
  <si>
    <t>SUSANTHA KUMAR ROUT</t>
  </si>
  <si>
    <t>REVATHI NAGARAJ</t>
  </si>
  <si>
    <t>THROUGH SBI 20466008488</t>
  </si>
  <si>
    <t>JAYASHANKAR</t>
  </si>
  <si>
    <t>SAKAR BANU</t>
  </si>
  <si>
    <t>THROUGH SBI 20466008422</t>
  </si>
  <si>
    <t>SAVITHRI</t>
  </si>
  <si>
    <t>JAYALAKSHMI VIJAYABABU</t>
  </si>
  <si>
    <t>MUTHULAKSHMI V</t>
  </si>
  <si>
    <t>MAHESWARI VELLINGIRI</t>
  </si>
  <si>
    <t>BHUVANESWARI</t>
  </si>
  <si>
    <t>V JAYALAKSHMI VIJAYBABU</t>
  </si>
  <si>
    <t>PUVANESWARI DHANASEKARAN</t>
  </si>
  <si>
    <t>THROUGH SBI 34375610654</t>
  </si>
  <si>
    <t>THROUGH SBI 20466008909</t>
  </si>
  <si>
    <t>SAGAR BANU</t>
  </si>
  <si>
    <t>VASUKI JEGATHISHWARAN</t>
  </si>
  <si>
    <t>THIRUPATHI ELAIYARAJ</t>
  </si>
  <si>
    <t>MAGESHWARI S</t>
  </si>
  <si>
    <t>SIVABHAKKIAM RAVI</t>
  </si>
  <si>
    <t>AMSAVENI</t>
  </si>
  <si>
    <t>RAJAMANI SELVARAJ</t>
  </si>
  <si>
    <t>SARAVANA KUMAR B</t>
  </si>
  <si>
    <t>VALARMATHI BALASUBRAMANIYAM</t>
  </si>
  <si>
    <t>KIRUBA</t>
  </si>
  <si>
    <t>---------- NA-------------</t>
  </si>
  <si>
    <t>JMD SIGNATURE</t>
  </si>
  <si>
    <t>DHANAMANI</t>
  </si>
  <si>
    <t>SUDHA A</t>
  </si>
  <si>
    <t>BAKYALAKSHMI N</t>
  </si>
  <si>
    <t>SUMATHI SHANKAR</t>
  </si>
  <si>
    <t>KAVITHA</t>
  </si>
  <si>
    <t>V.TAMILARASI</t>
  </si>
  <si>
    <t>T.AMUTHAVALLI</t>
  </si>
  <si>
    <t>BANUMATHI</t>
  </si>
  <si>
    <t>DHANABAKKIYAM</t>
  </si>
  <si>
    <t>SUNDARAMMAL</t>
  </si>
  <si>
    <t>PUSHPA</t>
  </si>
  <si>
    <t>S.RANI</t>
  </si>
  <si>
    <t>K.SANTAMANI</t>
  </si>
  <si>
    <t>DHANAMANI.D</t>
  </si>
  <si>
    <t>SUDHA.A</t>
  </si>
  <si>
    <t>KAVITHA VELLINGIRI</t>
  </si>
  <si>
    <t>TAMILARASI.V</t>
  </si>
  <si>
    <t>BANUMATHI.P</t>
  </si>
  <si>
    <t>DHANABAGYAM</t>
  </si>
  <si>
    <t>SUNDARAMMAL KALLAIYAN</t>
  </si>
  <si>
    <t>PUSHPA KRISHNAMOORTHY</t>
  </si>
  <si>
    <t>RANI SANKAR</t>
  </si>
  <si>
    <t>NA</t>
  </si>
  <si>
    <t>SINDHUJA S</t>
  </si>
  <si>
    <t>SINDHUJA</t>
  </si>
  <si>
    <t>&gt; 25 DAYS</t>
  </si>
  <si>
    <t>INDIRANI NARAYANAN</t>
  </si>
  <si>
    <t>VIJI SIMON</t>
  </si>
  <si>
    <t>SANTHI V</t>
  </si>
  <si>
    <t>MURUGESH SELVARAJ</t>
  </si>
  <si>
    <t>THROUGH SBI 20466008466</t>
  </si>
  <si>
    <t>THROUGH SBI 31293132248</t>
  </si>
  <si>
    <t>THROUGH SBI</t>
  </si>
  <si>
    <t>S.VEERAMANI</t>
  </si>
  <si>
    <t>PARAMESHWARI V</t>
  </si>
  <si>
    <t>RAMYA</t>
  </si>
  <si>
    <t>MADHAVI</t>
  </si>
  <si>
    <t>ASWINI</t>
  </si>
  <si>
    <t>S.KALAMANI KURUNTHASALEM</t>
  </si>
  <si>
    <t>SUNDRANAYAKI M</t>
  </si>
  <si>
    <t>ASWINI MALLIRAJ</t>
  </si>
  <si>
    <t>THROUGH SBI 20466009038</t>
  </si>
  <si>
    <t>THROUGH SBI 20466009049</t>
  </si>
  <si>
    <t>THROUGH SBI 20466009050</t>
  </si>
  <si>
    <t>THROUGH SBI 20466009072</t>
  </si>
  <si>
    <t>THROUGH SBI 20466009083</t>
  </si>
  <si>
    <t>THROUGH SBI 20466009094</t>
  </si>
  <si>
    <t>THROUGH SBI 20466009107</t>
  </si>
  <si>
    <t>THROUGH SBI 20466009118</t>
  </si>
  <si>
    <t>THROUGH SBI 20466009129</t>
  </si>
  <si>
    <t>THROUGH SBI 52209649577</t>
  </si>
  <si>
    <t>THROUGH SBI 20466009209</t>
  </si>
  <si>
    <t>THROUGH SBI 20466009243</t>
  </si>
  <si>
    <t>THROUGH SBI 20466009232</t>
  </si>
  <si>
    <t>THROUGH SBI 20466009221</t>
  </si>
  <si>
    <t>THROUGH SBI 20466009210</t>
  </si>
  <si>
    <t>THROUGH SBI 20466009196</t>
  </si>
  <si>
    <t>THROUGH SBI 20466009185</t>
  </si>
  <si>
    <t>THROUGH SBI 20466009174</t>
  </si>
  <si>
    <t>THROUGH SBI 20466009163</t>
  </si>
  <si>
    <t>PALANIYAMMAL C</t>
  </si>
  <si>
    <t>SENBAGA PRIYA V</t>
  </si>
  <si>
    <t>THULASIMANI RAMASAMY</t>
  </si>
  <si>
    <t>AKKAMMAL DEVARAJ</t>
  </si>
  <si>
    <t>KUMUTHA S</t>
  </si>
  <si>
    <t>T.ANANDHARAJ</t>
  </si>
  <si>
    <t>S.KANAGARANI</t>
  </si>
  <si>
    <t>SASIKALA.C</t>
  </si>
  <si>
    <t>TAMILARASI RATHAN</t>
  </si>
  <si>
    <t>ATT INCENTIVE</t>
  </si>
  <si>
    <t>PROD INCENTIVE</t>
  </si>
  <si>
    <t>THROUGH SBI 20466009287</t>
  </si>
  <si>
    <t>THROUGH SBI 20466009298</t>
  </si>
  <si>
    <t>THROUGH SBI 20466009301</t>
  </si>
  <si>
    <t>THROUGH SBI 20466009312</t>
  </si>
  <si>
    <t>THROUGH SBI 20466009378</t>
  </si>
  <si>
    <t>THROUGH SBI 20466009389</t>
  </si>
  <si>
    <t>THROUGH SBI 20466009367</t>
  </si>
  <si>
    <t>THROUGH SBI 20466009403</t>
  </si>
  <si>
    <t>THROUGH SBI 20466009414</t>
  </si>
  <si>
    <t>THROUGH SBI 20466009481</t>
  </si>
  <si>
    <t>THROUGH SBI 20466009436</t>
  </si>
  <si>
    <t>THROUGH SBI 20466009458</t>
  </si>
  <si>
    <t>THROUGH SBI 20466009469</t>
  </si>
  <si>
    <t>THROUGH SBI 20466009470</t>
  </si>
  <si>
    <t>THROUGH SBI 20466009505</t>
  </si>
  <si>
    <t>AMUTHAVALLI.T</t>
  </si>
  <si>
    <t>ANANDHARAJ.T</t>
  </si>
  <si>
    <t>PRODUCTION BONUS WORKINGS FOR JUNE  2020</t>
  </si>
  <si>
    <t>CASUAL OUTSIDE WORKERS JUNE 2020 SALARY</t>
  </si>
  <si>
    <t>MUTHUMANI</t>
  </si>
  <si>
    <t>CHITRA.M</t>
  </si>
  <si>
    <t>DEIVANAI</t>
  </si>
  <si>
    <t>KAVITHA.S</t>
  </si>
  <si>
    <t>RAJESHWARI.S</t>
  </si>
  <si>
    <t>DHANABAKIYAM SUBBURAJ</t>
  </si>
  <si>
    <t>SUBRAMANIYAN V</t>
  </si>
  <si>
    <t>VALLINAYAGAM M</t>
  </si>
  <si>
    <t>ELAIYARAJA GANESAN</t>
  </si>
  <si>
    <t>ELAYARAJA GANESAN</t>
  </si>
  <si>
    <t>KUMAR V</t>
  </si>
  <si>
    <t>LAVANYA RAJANDRAN</t>
  </si>
  <si>
    <t>NANDHINI</t>
  </si>
  <si>
    <t xml:space="preserve">TAJUNISHA </t>
  </si>
  <si>
    <t>THROUGH SBI 20466009492</t>
  </si>
  <si>
    <t>THROUGH SBI 20466009527</t>
  </si>
  <si>
    <t>THROUGH SBI 20466009538</t>
  </si>
  <si>
    <t>THROUGH SBI 20466009572</t>
  </si>
  <si>
    <t>THROUGH SBI 20466009583</t>
  </si>
  <si>
    <t>3RD INSTALLMENT ON PRODUCTION BONUS OF 1ST HALF YEAR</t>
  </si>
  <si>
    <t>OTHERS</t>
  </si>
  <si>
    <t>OUTSIDE</t>
  </si>
  <si>
    <t>INSIDE</t>
  </si>
  <si>
    <t>PERMANENT</t>
  </si>
  <si>
    <t>COOLIES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</si>
</sst>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_(* #,##0.00_);_(* \(#,##0.00\);_(* &quot;-&quot;??_);_(@_)"/>
    <numFmt numFmtId="165" formatCode="_(* #,##0_);_(* \(#,##0\);_(* &quot;-&quot;??_);_(@_)"/>
    <numFmt numFmtId="166" formatCode="_(* #,##0.0_);_(* \(#,##0.0\);_(* &quot;-&quot;??_);_(@_)"/>
    <numFmt numFmtId="167" formatCode="0.0"/>
    <numFmt numFmtId="168" formatCode="_-* #,##0_-;\-* #,##0_-;_-* &quot;-&quot;??_-;_-@_-"/>
  </numFmts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3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3"/>
      <name val="Calibri"/>
      <family val="2"/>
      <scheme val="minor"/>
    </font>
    <font>
      <sz val="14"/>
      <color indexed="8"/>
      <name val="Calibri"/>
      <family val="2"/>
      <scheme val="minor"/>
    </font>
    <font>
      <sz val="11"/>
      <color indexed="10"/>
      <name val="Calibri"/>
      <family val="2"/>
      <scheme val="minor"/>
    </font>
    <font>
      <sz val="18"/>
      <name val="Calibri"/>
      <family val="2"/>
      <scheme val="minor"/>
    </font>
    <font>
      <b/>
      <sz val="18"/>
      <color indexed="8"/>
      <name val="Calibri"/>
      <family val="2"/>
      <scheme val="minor"/>
    </font>
    <font>
      <b/>
      <i/>
      <sz val="18"/>
      <color theme="1"/>
      <name val="Calibri"/>
      <family val="2"/>
      <scheme val="minor"/>
    </font>
    <font>
      <b/>
      <sz val="18"/>
      <color rgb="FF36363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90">
    <xf numFmtId="0" fontId="0" fillId="0" borderId="0" xfId="0"/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3" fillId="0" borderId="1" xfId="0" applyFont="1" applyFill="1" applyBorder="1" applyAlignment="1" applyProtection="1">
      <alignment horizontal="center" vertical="center" shrinkToFit="1"/>
      <protection locked="0"/>
    </xf>
    <xf numFmtId="0" fontId="0" fillId="0" borderId="0" xfId="0" applyFill="1"/>
    <xf numFmtId="0" fontId="6" fillId="0" borderId="1" xfId="0" applyNumberFormat="1" applyFont="1" applyFill="1" applyBorder="1" applyAlignment="1" applyProtection="1">
      <alignment horizontal="left" vertical="center" shrinkToFit="1"/>
      <protection locked="0"/>
    </xf>
    <xf numFmtId="1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9" fillId="0" borderId="1" xfId="0" applyNumberFormat="1" applyFont="1" applyFill="1" applyBorder="1" applyAlignment="1" applyProtection="1">
      <alignment horizontal="center" vertical="center" shrinkToFit="1"/>
      <protection locked="0"/>
    </xf>
    <xf numFmtId="166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6" fillId="0" borderId="1" xfId="1" applyNumberFormat="1" applyFont="1" applyFill="1" applyBorder="1" applyAlignment="1" applyProtection="1">
      <alignment horizontal="right" vertical="center" shrinkToFit="1"/>
      <protection locked="0"/>
    </xf>
    <xf numFmtId="165" fontId="8" fillId="0" borderId="1" xfId="1" applyNumberFormat="1" applyFont="1" applyFill="1" applyBorder="1" applyAlignment="1" applyProtection="1">
      <alignment horizontal="left" vertical="center"/>
      <protection locked="0"/>
    </xf>
    <xf numFmtId="0" fontId="8" fillId="0" borderId="1" xfId="0" applyFont="1" applyFill="1" applyBorder="1" applyAlignment="1" applyProtection="1">
      <alignment horizontal="right" vertical="center"/>
      <protection locked="0"/>
    </xf>
    <xf numFmtId="0" fontId="7" fillId="0" borderId="0" xfId="0" applyFont="1"/>
    <xf numFmtId="0" fontId="7" fillId="0" borderId="0" xfId="0" applyFont="1" applyFill="1"/>
    <xf numFmtId="0" fontId="7" fillId="0" borderId="0" xfId="0" applyFont="1" applyFill="1" applyProtection="1"/>
    <xf numFmtId="0" fontId="3" fillId="0" borderId="0" xfId="0" applyFont="1" applyFill="1" applyBorder="1" applyAlignment="1" applyProtection="1">
      <alignment horizontal="center" vertical="center" shrinkToFit="1"/>
      <protection locked="0"/>
    </xf>
    <xf numFmtId="0" fontId="0" fillId="0" borderId="0" xfId="0"/>
    <xf numFmtId="0" fontId="0" fillId="0" borderId="0" xfId="0"/>
    <xf numFmtId="0" fontId="0" fillId="0" borderId="0" xfId="0"/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5" fontId="3" fillId="0" borderId="1" xfId="1" applyNumberFormat="1" applyFont="1" applyFill="1" applyBorder="1" applyAlignment="1" applyProtection="1">
      <alignment horizontal="right" vertical="center" shrinkToFit="1"/>
      <protection locked="0"/>
    </xf>
    <xf numFmtId="0" fontId="7" fillId="0" borderId="0" xfId="0" applyFont="1" applyBorder="1" applyAlignment="1"/>
    <xf numFmtId="0" fontId="9" fillId="0" borderId="0" xfId="0" applyFont="1" applyFill="1" applyBorder="1" applyAlignment="1" applyProtection="1">
      <alignment vertical="center" wrapText="1" shrinkToFit="1"/>
      <protection locked="0"/>
    </xf>
    <xf numFmtId="0" fontId="0" fillId="0" borderId="0" xfId="0" applyBorder="1"/>
    <xf numFmtId="0" fontId="4" fillId="0" borderId="0" xfId="0" applyFont="1" applyBorder="1"/>
    <xf numFmtId="0" fontId="6" fillId="0" borderId="3" xfId="0" applyFont="1" applyFill="1" applyBorder="1" applyAlignment="1" applyProtection="1">
      <alignment vertical="top"/>
    </xf>
    <xf numFmtId="0" fontId="10" fillId="0" borderId="0" xfId="0" applyFont="1" applyAlignment="1" applyProtection="1">
      <alignment vertical="top"/>
    </xf>
    <xf numFmtId="0" fontId="10" fillId="0" borderId="0" xfId="0" applyFont="1" applyProtection="1"/>
    <xf numFmtId="1" fontId="13" fillId="0" borderId="1" xfId="0" applyNumberFormat="1" applyFont="1" applyFill="1" applyBorder="1" applyAlignment="1" applyProtection="1">
      <alignment horizontal="center" vertical="center"/>
    </xf>
    <xf numFmtId="1" fontId="14" fillId="0" borderId="5" xfId="0" applyNumberFormat="1" applyFont="1" applyFill="1" applyBorder="1" applyAlignment="1" applyProtection="1">
      <alignment horizontal="center" vertical="center"/>
    </xf>
    <xf numFmtId="1" fontId="13" fillId="0" borderId="5" xfId="0" applyNumberFormat="1" applyFont="1" applyFill="1" applyBorder="1" applyAlignment="1" applyProtection="1">
      <alignment horizontal="center" vertical="center"/>
    </xf>
    <xf numFmtId="167" fontId="13" fillId="0" borderId="1" xfId="0" applyNumberFormat="1" applyFont="1" applyFill="1" applyBorder="1" applyAlignment="1" applyProtection="1">
      <alignment horizontal="right" vertical="center"/>
    </xf>
    <xf numFmtId="167" fontId="15" fillId="0" borderId="1" xfId="0" applyNumberFormat="1" applyFont="1" applyFill="1" applyBorder="1" applyAlignment="1" applyProtection="1">
      <alignment horizontal="right" vertical="center"/>
    </xf>
    <xf numFmtId="168" fontId="13" fillId="0" borderId="1" xfId="4" applyNumberFormat="1" applyFont="1" applyFill="1" applyBorder="1" applyAlignment="1" applyProtection="1">
      <alignment horizontal="right" vertical="center"/>
    </xf>
    <xf numFmtId="0" fontId="3" fillId="0" borderId="1" xfId="0" applyFont="1" applyFill="1" applyBorder="1" applyAlignment="1" applyProtection="1">
      <alignment vertical="center"/>
    </xf>
    <xf numFmtId="0" fontId="3" fillId="0" borderId="0" xfId="0" applyFont="1" applyAlignment="1" applyProtection="1">
      <alignment vertical="center"/>
    </xf>
    <xf numFmtId="0" fontId="3" fillId="0" borderId="0" xfId="0" applyFont="1" applyFill="1" applyAlignment="1" applyProtection="1">
      <alignment vertical="center"/>
    </xf>
    <xf numFmtId="167" fontId="12" fillId="0" borderId="1" xfId="0" applyNumberFormat="1" applyFont="1" applyFill="1" applyBorder="1" applyAlignment="1" applyProtection="1">
      <alignment horizontal="right" vertical="center"/>
    </xf>
    <xf numFmtId="0" fontId="16" fillId="0" borderId="0" xfId="0" applyFont="1" applyBorder="1" applyAlignment="1" applyProtection="1">
      <alignment horizontal="right"/>
    </xf>
    <xf numFmtId="0" fontId="0" fillId="0" borderId="0" xfId="0" applyFont="1" applyProtection="1"/>
    <xf numFmtId="0" fontId="17" fillId="0" borderId="0" xfId="0" applyFont="1" applyAlignment="1" applyProtection="1">
      <alignment horizontal="right"/>
    </xf>
    <xf numFmtId="0" fontId="0" fillId="0" borderId="0" xfId="0" applyFont="1" applyAlignment="1" applyProtection="1">
      <alignment horizontal="right"/>
    </xf>
    <xf numFmtId="0" fontId="18" fillId="0" borderId="1" xfId="0" applyFont="1" applyFill="1" applyBorder="1" applyAlignment="1" applyProtection="1">
      <alignment horizontal="center" vertical="center" shrinkToFit="1"/>
      <protection locked="0"/>
    </xf>
    <xf numFmtId="0" fontId="18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Font="1"/>
    <xf numFmtId="0" fontId="18" fillId="0" borderId="0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1" xfId="0" applyFont="1" applyFill="1" applyBorder="1" applyAlignment="1" applyProtection="1">
      <alignment horizontal="center" vertical="center" shrinkToFit="1"/>
      <protection locked="0"/>
    </xf>
    <xf numFmtId="1" fontId="6" fillId="0" borderId="2" xfId="0" applyNumberFormat="1" applyFont="1" applyFill="1" applyBorder="1" applyAlignment="1" applyProtection="1">
      <alignment vertical="center" shrinkToFit="1"/>
      <protection locked="0"/>
    </xf>
    <xf numFmtId="0" fontId="6" fillId="0" borderId="2" xfId="0" applyFont="1" applyFill="1" applyBorder="1" applyAlignment="1" applyProtection="1">
      <alignment horizontal="center" vertical="center" shrinkToFit="1"/>
      <protection locked="0"/>
    </xf>
    <xf numFmtId="1" fontId="7" fillId="0" borderId="1" xfId="0" applyNumberFormat="1" applyFont="1" applyFill="1" applyBorder="1" applyAlignment="1">
      <alignment vertical="center"/>
    </xf>
    <xf numFmtId="0" fontId="6" fillId="0" borderId="2" xfId="0" applyNumberFormat="1" applyFont="1" applyFill="1" applyBorder="1" applyAlignment="1" applyProtection="1">
      <alignment horizontal="left" vertical="center" shrinkToFit="1"/>
      <protection locked="0"/>
    </xf>
    <xf numFmtId="0" fontId="6" fillId="0" borderId="2" xfId="0" applyFont="1" applyFill="1" applyBorder="1" applyAlignment="1" applyProtection="1">
      <alignment horizontal="left" vertical="center" shrinkToFit="1"/>
      <protection locked="0"/>
    </xf>
    <xf numFmtId="1" fontId="6" fillId="0" borderId="1" xfId="0" applyNumberFormat="1" applyFont="1" applyFill="1" applyBorder="1" applyAlignment="1" applyProtection="1">
      <alignment vertical="center" shrinkToFit="1"/>
      <protection locked="0"/>
    </xf>
    <xf numFmtId="0" fontId="6" fillId="0" borderId="1" xfId="0" applyFont="1" applyFill="1" applyBorder="1" applyAlignment="1" applyProtection="1">
      <alignment horizontal="left" vertical="center" shrinkToFit="1"/>
      <protection locked="0"/>
    </xf>
    <xf numFmtId="0" fontId="6" fillId="0" borderId="1" xfId="0" applyNumberFormat="1" applyFont="1" applyFill="1" applyBorder="1" applyAlignment="1" applyProtection="1">
      <alignment horizontal="left" vertical="center" shrinkToFit="1"/>
    </xf>
    <xf numFmtId="0" fontId="19" fillId="0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vertical="center"/>
    </xf>
    <xf numFmtId="0" fontId="20" fillId="0" borderId="1" xfId="0" applyFont="1" applyFill="1" applyBorder="1" applyAlignment="1">
      <alignment vertical="center"/>
    </xf>
    <xf numFmtId="167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65" fontId="7" fillId="0" borderId="1" xfId="1" applyNumberFormat="1" applyFont="1" applyFill="1" applyBorder="1" applyAlignment="1" applyProtection="1">
      <alignment horizontal="right" vertical="center"/>
    </xf>
    <xf numFmtId="0" fontId="10" fillId="0" borderId="0" xfId="0" applyFont="1"/>
    <xf numFmtId="1" fontId="15" fillId="0" borderId="1" xfId="0" applyNumberFormat="1" applyFont="1" applyFill="1" applyBorder="1" applyAlignment="1" applyProtection="1">
      <alignment horizontal="right" vertical="center"/>
    </xf>
    <xf numFmtId="1" fontId="15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right"/>
    </xf>
    <xf numFmtId="0" fontId="10" fillId="0" borderId="0" xfId="0" applyFont="1" applyAlignment="1" applyProtection="1">
      <alignment horizontal="center"/>
    </xf>
    <xf numFmtId="1" fontId="1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1" fillId="0" borderId="1" xfId="0" applyFont="1" applyFill="1" applyBorder="1" applyAlignment="1" applyProtection="1">
      <alignment horizontal="center" vertical="center" wrapText="1"/>
    </xf>
    <xf numFmtId="0" fontId="7" fillId="0" borderId="0" xfId="0" applyFont="1" applyFill="1" applyBorder="1" applyAlignment="1"/>
    <xf numFmtId="1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19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167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1" fontId="7" fillId="0" borderId="1" xfId="0" applyNumberFormat="1" applyFont="1" applyFill="1" applyBorder="1" applyAlignment="1">
      <alignment horizontal="left" vertical="center"/>
    </xf>
    <xf numFmtId="0" fontId="4" fillId="0" borderId="0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1" fontId="11" fillId="0" borderId="6" xfId="0" applyNumberFormat="1" applyFont="1" applyFill="1" applyBorder="1" applyAlignment="1" applyProtection="1">
      <alignment horizontal="center" vertical="center" shrinkToFit="1"/>
      <protection locked="0"/>
    </xf>
    <xf numFmtId="0" fontId="7" fillId="0" borderId="1" xfId="0" applyFont="1" applyFill="1" applyBorder="1" applyAlignment="1">
      <alignment horizontal="right" vertical="center"/>
    </xf>
    <xf numFmtId="0" fontId="7" fillId="0" borderId="0" xfId="0" applyFont="1" applyFill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0" fillId="0" borderId="0" xfId="0" applyFont="1" applyFill="1" applyProtection="1"/>
    <xf numFmtId="1" fontId="15" fillId="0" borderId="1" xfId="0" applyNumberFormat="1" applyFont="1" applyFill="1" applyBorder="1" applyAlignment="1" applyProtection="1">
      <alignment horizontal="center" vertical="center"/>
      <protection locked="0"/>
    </xf>
    <xf numFmtId="167" fontId="12" fillId="0" borderId="1" xfId="0" applyNumberFormat="1" applyFont="1" applyFill="1" applyBorder="1" applyAlignment="1" applyProtection="1">
      <alignment horizontal="center" vertical="center"/>
    </xf>
    <xf numFmtId="0" fontId="10" fillId="0" borderId="0" xfId="0" applyFont="1" applyAlignment="1">
      <alignment horizontal="center"/>
    </xf>
    <xf numFmtId="0" fontId="6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1" xfId="0" applyNumberFormat="1" applyFont="1" applyFill="1" applyBorder="1" applyAlignment="1" applyProtection="1">
      <alignment horizontal="center" vertical="center" shrinkToFit="1"/>
      <protection locked="0"/>
    </xf>
    <xf numFmtId="0" fontId="6" fillId="3" borderId="1" xfId="0" applyNumberFormat="1" applyFont="1" applyFill="1" applyBorder="1" applyAlignment="1" applyProtection="1">
      <alignment horizontal="center" vertical="center" shrinkToFit="1"/>
    </xf>
    <xf numFmtId="0" fontId="7" fillId="0" borderId="1" xfId="0" applyFont="1" applyBorder="1" applyAlignment="1">
      <alignment horizontal="center" vertical="center"/>
    </xf>
    <xf numFmtId="165" fontId="7" fillId="0" borderId="2" xfId="1" applyNumberFormat="1" applyFont="1" applyFill="1" applyBorder="1" applyAlignment="1" applyProtection="1">
      <alignment horizontal="right" vertical="center"/>
    </xf>
    <xf numFmtId="0" fontId="12" fillId="0" borderId="1" xfId="0" applyFont="1" applyFill="1" applyBorder="1" applyAlignment="1" applyProtection="1">
      <alignment horizontal="center" vertical="center" wrapText="1"/>
    </xf>
    <xf numFmtId="0" fontId="11" fillId="3" borderId="1" xfId="0" applyFont="1" applyFill="1" applyBorder="1" applyAlignment="1" applyProtection="1">
      <alignment horizontal="center" vertical="center" wrapText="1"/>
    </xf>
    <xf numFmtId="1" fontId="6" fillId="0" borderId="7" xfId="0" applyNumberFormat="1" applyFont="1" applyFill="1" applyBorder="1" applyAlignment="1" applyProtection="1">
      <alignment horizontal="center" vertical="center" shrinkToFit="1"/>
      <protection locked="0"/>
    </xf>
    <xf numFmtId="165" fontId="6" fillId="0" borderId="7" xfId="1" applyNumberFormat="1" applyFont="1" applyFill="1" applyBorder="1" applyAlignment="1" applyProtection="1">
      <alignment horizontal="right" vertical="center" shrinkToFit="1"/>
      <protection locked="0"/>
    </xf>
    <xf numFmtId="1" fontId="11" fillId="0" borderId="7" xfId="0" applyNumberFormat="1" applyFont="1" applyFill="1" applyBorder="1" applyAlignment="1" applyProtection="1">
      <alignment horizontal="center" vertical="center" shrinkToFit="1"/>
      <protection locked="0"/>
    </xf>
    <xf numFmtId="0" fontId="18" fillId="0" borderId="2" xfId="0" applyFont="1" applyFill="1" applyBorder="1" applyAlignment="1" applyProtection="1">
      <alignment horizontal="center" vertical="center" shrinkToFit="1"/>
      <protection locked="0"/>
    </xf>
    <xf numFmtId="165" fontId="6" fillId="0" borderId="2" xfId="1" applyNumberFormat="1" applyFont="1" applyFill="1" applyBorder="1" applyAlignment="1" applyProtection="1">
      <alignment horizontal="right" vertical="center" shrinkToFit="1"/>
      <protection locked="0"/>
    </xf>
    <xf numFmtId="0" fontId="0" fillId="0" borderId="1" xfId="0" applyFont="1" applyBorder="1"/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/>
    </xf>
    <xf numFmtId="167" fontId="6" fillId="0" borderId="2" xfId="0" applyNumberFormat="1" applyFont="1" applyFill="1" applyBorder="1" applyAlignment="1" applyProtection="1">
      <alignment horizontal="center" vertical="center" shrinkToFit="1"/>
      <protection locked="0"/>
    </xf>
    <xf numFmtId="0" fontId="0" fillId="0" borderId="0" xfId="0" applyFont="1" applyBorder="1"/>
    <xf numFmtId="0" fontId="7" fillId="0" borderId="1" xfId="0" applyFont="1" applyFill="1" applyBorder="1" applyAlignment="1">
      <alignment vertical="center" wrapText="1"/>
    </xf>
    <xf numFmtId="168" fontId="6" fillId="0" borderId="1" xfId="4" applyNumberFormat="1" applyFont="1" applyFill="1" applyBorder="1" applyAlignment="1" applyProtection="1">
      <alignment horizontal="right" vertical="center"/>
    </xf>
    <xf numFmtId="168" fontId="18" fillId="0" borderId="2" xfId="4" applyNumberFormat="1" applyFont="1" applyFill="1" applyBorder="1" applyAlignment="1" applyProtection="1">
      <alignment horizontal="right" vertical="center"/>
    </xf>
    <xf numFmtId="1" fontId="6" fillId="0" borderId="2" xfId="0" applyNumberFormat="1" applyFont="1" applyFill="1" applyBorder="1" applyAlignment="1" applyProtection="1">
      <alignment horizontal="right" vertical="center"/>
    </xf>
    <xf numFmtId="1" fontId="6" fillId="0" borderId="2" xfId="0" applyNumberFormat="1" applyFont="1" applyFill="1" applyBorder="1" applyAlignment="1" applyProtection="1">
      <alignment horizontal="center" vertical="center"/>
    </xf>
    <xf numFmtId="167" fontId="6" fillId="0" borderId="1" xfId="0" applyNumberFormat="1" applyFont="1" applyFill="1" applyBorder="1" applyAlignment="1" applyProtection="1">
      <alignment horizontal="center" vertical="center"/>
      <protection locked="0"/>
    </xf>
    <xf numFmtId="167" fontId="6" fillId="0" borderId="1" xfId="0" applyNumberFormat="1" applyFont="1" applyFill="1" applyBorder="1" applyAlignment="1" applyProtection="1">
      <alignment horizontal="right" vertical="center"/>
    </xf>
    <xf numFmtId="168" fontId="18" fillId="0" borderId="1" xfId="4" applyNumberFormat="1" applyFont="1" applyFill="1" applyBorder="1" applyAlignment="1" applyProtection="1">
      <alignment horizontal="right" vertical="center"/>
    </xf>
    <xf numFmtId="1" fontId="6" fillId="0" borderId="6" xfId="0" applyNumberFormat="1" applyFont="1" applyFill="1" applyBorder="1" applyAlignment="1" applyProtection="1">
      <alignment horizontal="center" vertical="center" shrinkToFit="1"/>
      <protection locked="0"/>
    </xf>
    <xf numFmtId="2" fontId="6" fillId="2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0" borderId="5" xfId="0" applyNumberFormat="1" applyFont="1" applyFill="1" applyBorder="1" applyAlignment="1" applyProtection="1">
      <alignment horizontal="center" vertical="center"/>
    </xf>
    <xf numFmtId="167" fontId="6" fillId="3" borderId="1" xfId="0" applyNumberFormat="1" applyFont="1" applyFill="1" applyBorder="1" applyAlignment="1" applyProtection="1">
      <alignment horizontal="right" vertical="center"/>
    </xf>
    <xf numFmtId="1" fontId="6" fillId="0" borderId="1" xfId="0" applyNumberFormat="1" applyFont="1" applyFill="1" applyBorder="1" applyAlignment="1" applyProtection="1">
      <alignment horizontal="right" vertical="center"/>
    </xf>
    <xf numFmtId="0" fontId="11" fillId="0" borderId="5" xfId="0" applyFont="1" applyFill="1" applyBorder="1" applyAlignment="1" applyProtection="1">
      <alignment horizontal="center" vertical="center" wrapText="1"/>
    </xf>
    <xf numFmtId="168" fontId="18" fillId="0" borderId="5" xfId="4" applyNumberFormat="1" applyFont="1" applyFill="1" applyBorder="1" applyAlignment="1" applyProtection="1">
      <alignment horizontal="right" vertical="center"/>
    </xf>
    <xf numFmtId="165" fontId="7" fillId="0" borderId="5" xfId="1" applyNumberFormat="1" applyFont="1" applyFill="1" applyBorder="1" applyAlignment="1" applyProtection="1">
      <alignment horizontal="right" vertical="center"/>
    </xf>
    <xf numFmtId="168" fontId="13" fillId="0" borderId="5" xfId="4" applyNumberFormat="1" applyFont="1" applyFill="1" applyBorder="1" applyAlignment="1" applyProtection="1">
      <alignment horizontal="right" vertical="center"/>
    </xf>
    <xf numFmtId="167" fontId="12" fillId="0" borderId="5" xfId="0" applyNumberFormat="1" applyFont="1" applyFill="1" applyBorder="1" applyAlignment="1" applyProtection="1">
      <alignment horizontal="right" vertical="center"/>
    </xf>
    <xf numFmtId="1" fontId="15" fillId="0" borderId="5" xfId="0" applyNumberFormat="1" applyFont="1" applyFill="1" applyBorder="1" applyAlignment="1" applyProtection="1">
      <alignment horizontal="right" vertical="center"/>
    </xf>
    <xf numFmtId="0" fontId="0" fillId="0" borderId="6" xfId="0" applyFont="1" applyBorder="1" applyAlignment="1" applyProtection="1">
      <alignment horizontal="right"/>
    </xf>
    <xf numFmtId="0" fontId="10" fillId="0" borderId="6" xfId="0" applyFont="1" applyBorder="1"/>
    <xf numFmtId="0" fontId="6" fillId="0" borderId="1" xfId="0" applyFont="1" applyFill="1" applyBorder="1" applyAlignment="1" applyProtection="1">
      <alignment vertical="top"/>
      <protection locked="0"/>
    </xf>
    <xf numFmtId="0" fontId="6" fillId="0" borderId="1" xfId="0" applyFont="1" applyFill="1" applyBorder="1" applyAlignment="1" applyProtection="1">
      <alignment horizontal="left" vertical="top"/>
    </xf>
    <xf numFmtId="0" fontId="6" fillId="0" borderId="1" xfId="0" applyFont="1" applyFill="1" applyBorder="1" applyAlignment="1" applyProtection="1">
      <alignment vertical="top"/>
    </xf>
    <xf numFmtId="0" fontId="6" fillId="0" borderId="1" xfId="0" applyFont="1" applyFill="1" applyBorder="1" applyAlignment="1" applyProtection="1">
      <alignment horizontal="center" vertical="top"/>
    </xf>
    <xf numFmtId="0" fontId="10" fillId="0" borderId="1" xfId="0" applyFont="1" applyBorder="1"/>
    <xf numFmtId="167" fontId="6" fillId="0" borderId="1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right"/>
    </xf>
    <xf numFmtId="1" fontId="5" fillId="0" borderId="1" xfId="0" applyNumberFormat="1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" fontId="6" fillId="3" borderId="1" xfId="0" applyNumberFormat="1" applyFont="1" applyFill="1" applyBorder="1" applyAlignment="1" applyProtection="1">
      <alignment horizontal="center" vertical="center" shrinkToFit="1"/>
      <protection locked="0"/>
    </xf>
    <xf numFmtId="167" fontId="6" fillId="3" borderId="1" xfId="0" applyNumberFormat="1" applyFont="1" applyFill="1" applyBorder="1" applyAlignment="1" applyProtection="1">
      <alignment horizontal="center" vertical="center"/>
      <protection locked="0"/>
    </xf>
    <xf numFmtId="0" fontId="6" fillId="0" borderId="1" xfId="0" applyFont="1" applyFill="1" applyBorder="1" applyAlignment="1" applyProtection="1">
      <alignment horizontal="center" vertical="center" wrapText="1"/>
    </xf>
    <xf numFmtId="1" fontId="6" fillId="0" borderId="5" xfId="0" applyNumberFormat="1" applyFont="1" applyFill="1" applyBorder="1" applyAlignment="1" applyProtection="1">
      <alignment horizontal="left" vertical="center"/>
    </xf>
    <xf numFmtId="0" fontId="7" fillId="0" borderId="0" xfId="0" applyFont="1" applyFill="1" applyAlignment="1" applyProtection="1">
      <alignment horizontal="left"/>
    </xf>
    <xf numFmtId="0" fontId="6" fillId="4" borderId="1" xfId="0" applyNumberFormat="1" applyFont="1" applyFill="1" applyBorder="1" applyAlignment="1" applyProtection="1">
      <alignment horizontal="left" vertical="center" shrinkToFit="1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2" fontId="7" fillId="0" borderId="1" xfId="0" applyNumberFormat="1" applyFont="1" applyFill="1" applyBorder="1" applyAlignment="1">
      <alignment vertical="center"/>
    </xf>
    <xf numFmtId="0" fontId="23" fillId="0" borderId="1" xfId="0" applyFont="1" applyFill="1" applyBorder="1" applyAlignment="1">
      <alignment vertical="center"/>
    </xf>
    <xf numFmtId="0" fontId="7" fillId="0" borderId="1" xfId="0" applyFont="1" applyFill="1" applyBorder="1" applyAlignment="1"/>
    <xf numFmtId="0" fontId="7" fillId="0" borderId="1" xfId="0" applyFont="1" applyFill="1" applyBorder="1"/>
    <xf numFmtId="0" fontId="7" fillId="0" borderId="2" xfId="0" applyFont="1" applyFill="1" applyBorder="1" applyAlignment="1">
      <alignment vertical="center"/>
    </xf>
    <xf numFmtId="0" fontId="19" fillId="0" borderId="1" xfId="0" applyFont="1" applyFill="1" applyBorder="1" applyAlignment="1">
      <alignment horizontal="right" vertical="center"/>
    </xf>
    <xf numFmtId="2" fontId="7" fillId="0" borderId="1" xfId="0" applyNumberFormat="1" applyFont="1" applyBorder="1" applyAlignment="1">
      <alignment vertical="center"/>
    </xf>
    <xf numFmtId="0" fontId="7" fillId="0" borderId="1" xfId="0" applyFont="1" applyBorder="1" applyAlignment="1">
      <alignment horizontal="right" vertical="center"/>
    </xf>
    <xf numFmtId="165" fontId="6" fillId="0" borderId="1" xfId="0" applyNumberFormat="1" applyFont="1" applyFill="1" applyBorder="1" applyAlignment="1" applyProtection="1">
      <alignment vertical="top"/>
    </xf>
    <xf numFmtId="165" fontId="15" fillId="0" borderId="1" xfId="0" applyNumberFormat="1" applyFont="1" applyFill="1" applyBorder="1" applyAlignment="1" applyProtection="1">
      <alignment horizontal="center" vertical="center" wrapText="1"/>
    </xf>
    <xf numFmtId="165" fontId="13" fillId="0" borderId="1" xfId="0" applyNumberFormat="1" applyFont="1" applyFill="1" applyBorder="1" applyAlignment="1" applyProtection="1">
      <alignment horizontal="right" vertical="center"/>
    </xf>
    <xf numFmtId="165" fontId="12" fillId="0" borderId="1" xfId="0" applyNumberFormat="1" applyFont="1" applyFill="1" applyBorder="1" applyAlignment="1" applyProtection="1">
      <alignment horizontal="right" vertical="center"/>
    </xf>
    <xf numFmtId="165" fontId="0" fillId="0" borderId="0" xfId="0" applyNumberFormat="1"/>
    <xf numFmtId="165" fontId="0" fillId="0" borderId="0" xfId="0" applyNumberFormat="1" applyFont="1" applyAlignment="1" applyProtection="1">
      <alignment horizontal="right"/>
    </xf>
    <xf numFmtId="167" fontId="7" fillId="0" borderId="0" xfId="0" applyNumberFormat="1" applyFont="1" applyFill="1" applyBorder="1" applyAlignment="1"/>
    <xf numFmtId="167" fontId="8" fillId="0" borderId="1" xfId="1" applyNumberFormat="1" applyFont="1" applyFill="1" applyBorder="1" applyAlignment="1" applyProtection="1">
      <alignment horizontal="right" vertical="center" shrinkToFit="1"/>
      <protection locked="0"/>
    </xf>
    <xf numFmtId="167" fontId="7" fillId="0" borderId="0" xfId="0" applyNumberFormat="1" applyFont="1"/>
    <xf numFmtId="167" fontId="7" fillId="0" borderId="0" xfId="0" applyNumberFormat="1" applyFont="1" applyFill="1"/>
    <xf numFmtId="167" fontId="0" fillId="0" borderId="0" xfId="0" applyNumberFormat="1"/>
    <xf numFmtId="0" fontId="7" fillId="3" borderId="1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left" vertical="center"/>
    </xf>
    <xf numFmtId="2" fontId="7" fillId="0" borderId="0" xfId="0" applyNumberFormat="1" applyFont="1" applyFill="1" applyBorder="1" applyAlignment="1"/>
    <xf numFmtId="2" fontId="6" fillId="0" borderId="1" xfId="0" applyNumberFormat="1" applyFont="1" applyFill="1" applyBorder="1" applyAlignment="1" applyProtection="1">
      <alignment vertical="center" shrinkToFit="1"/>
      <protection locked="0"/>
    </xf>
    <xf numFmtId="2" fontId="6" fillId="0" borderId="2" xfId="0" applyNumberFormat="1" applyFont="1" applyFill="1" applyBorder="1" applyAlignment="1" applyProtection="1">
      <alignment vertical="center" shrinkToFit="1"/>
      <protection locked="0"/>
    </xf>
    <xf numFmtId="2" fontId="7" fillId="0" borderId="1" xfId="0" applyNumberFormat="1" applyFont="1" applyFill="1" applyBorder="1" applyAlignment="1">
      <alignment horizontal="right" vertical="center"/>
    </xf>
    <xf numFmtId="2" fontId="21" fillId="0" borderId="0" xfId="0" applyNumberFormat="1" applyFont="1" applyAlignment="1">
      <alignment vertical="center"/>
    </xf>
    <xf numFmtId="2" fontId="7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2" fontId="7" fillId="0" borderId="0" xfId="0" applyNumberFormat="1" applyFont="1" applyFill="1" applyAlignment="1">
      <alignment vertical="center"/>
    </xf>
    <xf numFmtId="2" fontId="7" fillId="0" borderId="1" xfId="0" applyNumberFormat="1" applyFont="1" applyBorder="1" applyAlignment="1">
      <alignment horizontal="right" vertical="center"/>
    </xf>
    <xf numFmtId="2" fontId="8" fillId="0" borderId="1" xfId="0" applyNumberFormat="1" applyFont="1" applyFill="1" applyBorder="1" applyAlignment="1" applyProtection="1">
      <alignment horizontal="right" vertical="center"/>
      <protection locked="0"/>
    </xf>
    <xf numFmtId="2" fontId="7" fillId="0" borderId="0" xfId="0" applyNumberFormat="1" applyFont="1" applyFill="1"/>
    <xf numFmtId="2" fontId="0" fillId="0" borderId="0" xfId="0" applyNumberFormat="1" applyFill="1"/>
    <xf numFmtId="0" fontId="7" fillId="4" borderId="1" xfId="0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0" fontId="6" fillId="0" borderId="1" xfId="0" applyFont="1" applyFill="1" applyBorder="1" applyAlignment="1" applyProtection="1">
      <alignment horizontal="center" vertical="center" wrapText="1" shrinkToFit="1"/>
      <protection locked="0"/>
    </xf>
    <xf numFmtId="167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2" fontId="6" fillId="0" borderId="1" xfId="0" applyNumberFormat="1" applyFont="1" applyFill="1" applyBorder="1" applyAlignment="1" applyProtection="1">
      <alignment horizontal="center" vertical="center" wrapText="1" shrinkToFit="1"/>
      <protection locked="0"/>
    </xf>
    <xf numFmtId="0" fontId="22" fillId="0" borderId="4" xfId="0" applyFont="1" applyFill="1" applyBorder="1" applyAlignment="1">
      <alignment horizontal="center" vertical="center" wrapText="1"/>
    </xf>
    <xf numFmtId="0" fontId="22" fillId="0" borderId="5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1" fontId="6" fillId="0" borderId="4" xfId="0" applyNumberFormat="1" applyFont="1" applyFill="1" applyBorder="1" applyAlignment="1" applyProtection="1">
      <alignment horizontal="center" vertical="center" shrinkToFit="1"/>
      <protection locked="0"/>
    </xf>
    <xf numFmtId="1" fontId="6" fillId="0" borderId="8" xfId="0" applyNumberFormat="1" applyFont="1" applyFill="1" applyBorder="1" applyAlignment="1" applyProtection="1">
      <alignment horizontal="center" vertical="center" shrinkToFit="1"/>
      <protection locked="0"/>
    </xf>
    <xf numFmtId="0" fontId="12" fillId="0" borderId="4" xfId="0" applyFont="1" applyFill="1" applyBorder="1" applyAlignment="1" applyProtection="1">
      <alignment horizontal="center" vertical="center"/>
    </xf>
    <xf numFmtId="0" fontId="12" fillId="0" borderId="8" xfId="0" applyFont="1" applyFill="1" applyBorder="1" applyAlignment="1" applyProtection="1">
      <alignment horizontal="center" vertical="center"/>
    </xf>
    <xf numFmtId="0" fontId="12" fillId="0" borderId="5" xfId="0" applyFont="1" applyFill="1" applyBorder="1" applyAlignment="1" applyProtection="1">
      <alignment horizontal="center" vertical="center"/>
    </xf>
  </cellXfs>
  <cellStyles count="5">
    <cellStyle name="Comma" xfId="1" builtinId="3"/>
    <cellStyle name="Comma 2" xfId="2"/>
    <cellStyle name="Comma 3" xfId="4"/>
    <cellStyle name="Normal" xfId="0" builtinId="0"/>
    <cellStyle name="Percent 2" xfId="3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B:\2018-2019\HR\ATTENDANCE\2019-03-MAR\MARCH%202019-CASUAL%20INSID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ATTD &amp; WAGES"/>
      <sheetName val="INCENTIVE"/>
    </sheetNames>
    <sheetDataSet>
      <sheetData sheetId="0" refreshError="1"/>
      <sheetData sheetId="1">
        <row r="2">
          <cell r="C2" t="str">
            <v>NAME OF THE EMPLOYEE</v>
          </cell>
          <cell r="AK2" t="str">
            <v>PRES  DAYS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3"/>
  </sheetPr>
  <dimension ref="A1:AI126"/>
  <sheetViews>
    <sheetView showGridLines="0" tabSelected="1" zoomScale="70" zoomScaleNormal="70" zoomScaleSheetLayoutView="35" zoomScalePageLayoutView="80" workbookViewId="0">
      <selection activeCell="E69" sqref="E69"/>
    </sheetView>
  </sheetViews>
  <sheetFormatPr defaultRowHeight="15" x14ac:dyDescent="0.25"/>
  <cols>
    <col min="1" max="1" width="8.28515625" customWidth="1"/>
    <col min="2" max="2" width="8.5703125" style="18" customWidth="1"/>
    <col min="3" max="3" width="11.140625" hidden="1" customWidth="1"/>
    <col min="4" max="4" width="47.7109375" style="5" customWidth="1"/>
    <col min="5" max="5" width="29.5703125" style="173" customWidth="1"/>
    <col min="6" max="6" width="21.85546875" style="5" customWidth="1"/>
    <col min="7" max="7" width="13.28515625" style="5" customWidth="1"/>
    <col min="8" max="8" width="10.85546875" style="159" customWidth="1"/>
    <col min="9" max="9" width="11.7109375" customWidth="1"/>
    <col min="10" max="10" width="11.42578125" customWidth="1"/>
    <col min="11" max="11" width="16" customWidth="1"/>
    <col min="12" max="12" width="13.42578125" customWidth="1"/>
    <col min="13" max="13" width="11.7109375" customWidth="1"/>
    <col min="14" max="14" width="10.5703125" customWidth="1"/>
    <col min="15" max="16" width="10.85546875" style="5" customWidth="1"/>
    <col min="17" max="17" width="14.85546875" customWidth="1"/>
    <col min="18" max="18" width="17.140625" style="20" customWidth="1"/>
    <col min="19" max="19" width="18.5703125" style="5" customWidth="1"/>
    <col min="20" max="20" width="14.42578125" customWidth="1"/>
    <col min="21" max="21" width="10" customWidth="1"/>
    <col min="22" max="22" width="12.5703125" style="5" customWidth="1"/>
    <col min="23" max="23" width="50.28515625" style="5" customWidth="1"/>
    <col min="24" max="25" width="9.140625" customWidth="1"/>
    <col min="75" max="90" width="8.85546875" customWidth="1"/>
  </cols>
  <sheetData>
    <row r="1" spans="1:35" s="2" customFormat="1" ht="54" customHeight="1" x14ac:dyDescent="0.35">
      <c r="A1" s="70" t="s">
        <v>267</v>
      </c>
      <c r="B1" s="70"/>
      <c r="C1" s="23"/>
      <c r="D1" s="70"/>
      <c r="E1" s="162"/>
      <c r="F1" s="70"/>
      <c r="G1" s="70"/>
      <c r="H1" s="155"/>
      <c r="I1" s="70"/>
      <c r="J1" s="70"/>
      <c r="K1" s="70"/>
      <c r="L1" s="70"/>
      <c r="M1" s="70"/>
      <c r="N1" s="70"/>
      <c r="O1" s="70"/>
      <c r="P1" s="70"/>
      <c r="Q1" s="70"/>
      <c r="R1" s="70"/>
      <c r="S1" s="70"/>
      <c r="T1" s="70"/>
      <c r="U1" s="70"/>
      <c r="V1" s="70"/>
      <c r="W1" s="24"/>
      <c r="X1" s="25"/>
      <c r="Y1" s="25"/>
      <c r="Z1" s="26"/>
      <c r="AA1" s="26"/>
      <c r="AB1" s="26"/>
      <c r="AC1" s="26"/>
      <c r="AD1" s="26"/>
      <c r="AE1" s="26"/>
    </row>
    <row r="2" spans="1:35" s="2" customFormat="1" ht="79.5" customHeight="1" x14ac:dyDescent="0.3">
      <c r="A2" s="176" t="s">
        <v>14</v>
      </c>
      <c r="B2" s="176" t="s">
        <v>22</v>
      </c>
      <c r="C2" s="176" t="s">
        <v>15</v>
      </c>
      <c r="D2" s="176" t="s">
        <v>8</v>
      </c>
      <c r="E2" s="178" t="s">
        <v>7</v>
      </c>
      <c r="F2" s="176" t="s">
        <v>5</v>
      </c>
      <c r="G2" s="176" t="s">
        <v>18</v>
      </c>
      <c r="H2" s="177" t="s">
        <v>23</v>
      </c>
      <c r="I2" s="181" t="s">
        <v>24</v>
      </c>
      <c r="J2" s="181"/>
      <c r="K2" s="181"/>
      <c r="L2" s="181" t="s">
        <v>25</v>
      </c>
      <c r="M2" s="181"/>
      <c r="N2" s="181"/>
      <c r="O2" s="181"/>
      <c r="P2" s="181"/>
      <c r="Q2" s="181"/>
      <c r="R2" s="179" t="s">
        <v>287</v>
      </c>
      <c r="S2" s="180"/>
      <c r="T2" s="176" t="s">
        <v>17</v>
      </c>
      <c r="U2" s="176" t="s">
        <v>13</v>
      </c>
      <c r="V2" s="176" t="s">
        <v>10</v>
      </c>
      <c r="W2" s="176" t="s">
        <v>139</v>
      </c>
      <c r="X2" s="20"/>
      <c r="Y2" s="20"/>
    </row>
    <row r="3" spans="1:35" s="2" customFormat="1" ht="51" customHeight="1" x14ac:dyDescent="0.3">
      <c r="A3" s="176"/>
      <c r="B3" s="176"/>
      <c r="C3" s="176"/>
      <c r="D3" s="176"/>
      <c r="E3" s="178"/>
      <c r="F3" s="176"/>
      <c r="G3" s="176"/>
      <c r="H3" s="177"/>
      <c r="I3" s="21" t="s">
        <v>16</v>
      </c>
      <c r="J3" s="21" t="s">
        <v>3</v>
      </c>
      <c r="K3" s="21" t="s">
        <v>2</v>
      </c>
      <c r="L3" s="21" t="s">
        <v>0</v>
      </c>
      <c r="M3" s="21" t="s">
        <v>4</v>
      </c>
      <c r="N3" s="21" t="s">
        <v>6</v>
      </c>
      <c r="O3" s="139" t="s">
        <v>12</v>
      </c>
      <c r="P3" s="175" t="s">
        <v>288</v>
      </c>
      <c r="Q3" s="21" t="s">
        <v>11</v>
      </c>
      <c r="R3" s="140" t="s">
        <v>247</v>
      </c>
      <c r="S3" s="103" t="s">
        <v>248</v>
      </c>
      <c r="T3" s="176"/>
      <c r="U3" s="176"/>
      <c r="V3" s="176"/>
      <c r="W3" s="176"/>
      <c r="X3"/>
      <c r="Y3"/>
    </row>
    <row r="4" spans="1:35" s="1" customFormat="1" ht="69.95" customHeight="1" x14ac:dyDescent="0.25">
      <c r="A4" s="48">
        <f>SUBTOTAL(3,$B$3:B4)</f>
        <v>1</v>
      </c>
      <c r="B4" s="48">
        <v>8</v>
      </c>
      <c r="C4" s="45">
        <v>1095</v>
      </c>
      <c r="D4" s="6" t="s">
        <v>35</v>
      </c>
      <c r="E4" s="141">
        <v>101355258167</v>
      </c>
      <c r="F4" s="49">
        <v>5600183431</v>
      </c>
      <c r="G4" s="71">
        <v>325</v>
      </c>
      <c r="H4" s="101">
        <v>20</v>
      </c>
      <c r="I4" s="11">
        <f>H4*G4*60%</f>
        <v>3900</v>
      </c>
      <c r="J4" s="11">
        <f>H4*G4*40%</f>
        <v>2600</v>
      </c>
      <c r="K4" s="11">
        <f t="shared" ref="K4" si="0">J4+I4</f>
        <v>6500</v>
      </c>
      <c r="L4" s="11">
        <f t="shared" ref="L4:L12" si="1">ROUND(I4*10%,0)</f>
        <v>390</v>
      </c>
      <c r="M4" s="11">
        <f>ROUNDUP(K4*0.75%,0)</f>
        <v>49</v>
      </c>
      <c r="N4" s="11">
        <v>0</v>
      </c>
      <c r="O4" s="11">
        <v>0</v>
      </c>
      <c r="P4" s="11"/>
      <c r="Q4" s="11">
        <f>SUM(L4:P4)</f>
        <v>439</v>
      </c>
      <c r="R4" s="107">
        <v>1625</v>
      </c>
      <c r="S4" s="11">
        <v>525</v>
      </c>
      <c r="T4" s="11">
        <f>K4-Q4+R4+S4</f>
        <v>8211</v>
      </c>
      <c r="U4" s="11">
        <f>MROUND(T4,10)-T4</f>
        <v>-1</v>
      </c>
      <c r="V4" s="11">
        <f>SUM(T4:U4)</f>
        <v>8210</v>
      </c>
      <c r="W4" s="68" t="s">
        <v>143</v>
      </c>
      <c r="X4" s="46"/>
      <c r="Y4" s="46"/>
      <c r="AG4" s="76"/>
      <c r="AH4" s="17"/>
      <c r="AI4" s="47"/>
    </row>
    <row r="5" spans="1:35" s="1" customFormat="1" ht="69.95" customHeight="1" x14ac:dyDescent="0.25">
      <c r="A5" s="48">
        <f>SUBTOTAL(3,$B$3:B5)</f>
        <v>2</v>
      </c>
      <c r="B5" s="50">
        <v>11</v>
      </c>
      <c r="C5" s="44"/>
      <c r="D5" s="52" t="s">
        <v>36</v>
      </c>
      <c r="E5" s="141">
        <v>101380999636</v>
      </c>
      <c r="F5" s="49">
        <v>5600189618</v>
      </c>
      <c r="G5" s="71">
        <v>325</v>
      </c>
      <c r="H5" s="101">
        <v>9</v>
      </c>
      <c r="I5" s="11">
        <f t="shared" ref="I5:I72" si="2">H5*G5*60%</f>
        <v>1755</v>
      </c>
      <c r="J5" s="11">
        <f t="shared" ref="J5:J72" si="3">H5*G5*40%</f>
        <v>1170</v>
      </c>
      <c r="K5" s="11">
        <f t="shared" ref="K5:K72" si="4">J5+I5</f>
        <v>2925</v>
      </c>
      <c r="L5" s="11">
        <f t="shared" si="1"/>
        <v>176</v>
      </c>
      <c r="M5" s="11">
        <f t="shared" ref="M5:M80" si="5">ROUNDUP(K5*0.75%,0)</f>
        <v>22</v>
      </c>
      <c r="N5" s="11">
        <v>0</v>
      </c>
      <c r="O5" s="11">
        <v>0</v>
      </c>
      <c r="P5" s="11"/>
      <c r="Q5" s="11">
        <f t="shared" ref="Q5:Q68" si="6">SUM(L5:P5)</f>
        <v>198</v>
      </c>
      <c r="R5" s="107">
        <v>650</v>
      </c>
      <c r="S5" s="11">
        <v>350</v>
      </c>
      <c r="T5" s="11">
        <f t="shared" ref="T5:T80" si="7">K5-Q5+R5+S5</f>
        <v>3727</v>
      </c>
      <c r="U5" s="11">
        <f t="shared" ref="U5:U89" si="8">MROUND(T5,10)-T5</f>
        <v>3</v>
      </c>
      <c r="V5" s="11">
        <f t="shared" ref="V5:V89" si="9">SUM(T5:U5)</f>
        <v>3730</v>
      </c>
      <c r="W5" s="68" t="s">
        <v>135</v>
      </c>
      <c r="X5" s="46"/>
      <c r="Y5" s="46"/>
      <c r="AH5" s="17"/>
      <c r="AI5" s="47"/>
    </row>
    <row r="6" spans="1:35" s="1" customFormat="1" ht="69.95" customHeight="1" x14ac:dyDescent="0.25">
      <c r="A6" s="48">
        <f>SUBTOTAL(3,$B$3:B6)</f>
        <v>3</v>
      </c>
      <c r="B6" s="50">
        <v>12</v>
      </c>
      <c r="C6" s="44"/>
      <c r="D6" s="53" t="s">
        <v>37</v>
      </c>
      <c r="E6" s="163">
        <v>100288023001</v>
      </c>
      <c r="F6" s="54">
        <v>5600731342</v>
      </c>
      <c r="G6" s="61">
        <v>325</v>
      </c>
      <c r="H6" s="74">
        <v>24</v>
      </c>
      <c r="I6" s="11">
        <f t="shared" si="2"/>
        <v>4680</v>
      </c>
      <c r="J6" s="11">
        <f t="shared" si="3"/>
        <v>3120</v>
      </c>
      <c r="K6" s="11">
        <f t="shared" si="4"/>
        <v>7800</v>
      </c>
      <c r="L6" s="11">
        <f t="shared" si="1"/>
        <v>468</v>
      </c>
      <c r="M6" s="11">
        <f t="shared" si="5"/>
        <v>59</v>
      </c>
      <c r="N6" s="11">
        <v>0</v>
      </c>
      <c r="O6" s="11">
        <v>2000</v>
      </c>
      <c r="P6" s="11"/>
      <c r="Q6" s="11">
        <f t="shared" si="6"/>
        <v>2527</v>
      </c>
      <c r="R6" s="107">
        <v>2055</v>
      </c>
      <c r="S6" s="11">
        <v>315</v>
      </c>
      <c r="T6" s="11">
        <f t="shared" si="7"/>
        <v>7643</v>
      </c>
      <c r="U6" s="11">
        <f t="shared" si="8"/>
        <v>-3</v>
      </c>
      <c r="V6" s="11">
        <f t="shared" si="9"/>
        <v>7640</v>
      </c>
      <c r="W6" s="68" t="s">
        <v>137</v>
      </c>
      <c r="X6" s="46"/>
      <c r="Y6" s="46"/>
    </row>
    <row r="7" spans="1:35" s="1" customFormat="1" ht="80.099999999999994" customHeight="1" x14ac:dyDescent="0.25">
      <c r="A7" s="48">
        <f>SUBTOTAL(3,$B$3:B7)</f>
        <v>4</v>
      </c>
      <c r="B7" s="48">
        <v>13</v>
      </c>
      <c r="C7" s="44"/>
      <c r="D7" s="55" t="s">
        <v>38</v>
      </c>
      <c r="E7" s="163">
        <v>100071007136</v>
      </c>
      <c r="F7" s="54">
        <v>5600731344</v>
      </c>
      <c r="G7" s="61">
        <v>325</v>
      </c>
      <c r="H7" s="74">
        <v>22</v>
      </c>
      <c r="I7" s="11">
        <f t="shared" si="2"/>
        <v>4290</v>
      </c>
      <c r="J7" s="11">
        <f t="shared" si="3"/>
        <v>2860</v>
      </c>
      <c r="K7" s="11">
        <f t="shared" si="4"/>
        <v>7150</v>
      </c>
      <c r="L7" s="11">
        <f t="shared" si="1"/>
        <v>429</v>
      </c>
      <c r="M7" s="11">
        <f t="shared" si="5"/>
        <v>54</v>
      </c>
      <c r="N7" s="11">
        <v>0</v>
      </c>
      <c r="O7" s="11">
        <v>0</v>
      </c>
      <c r="P7" s="11"/>
      <c r="Q7" s="11">
        <f t="shared" si="6"/>
        <v>483</v>
      </c>
      <c r="R7" s="107">
        <v>2340</v>
      </c>
      <c r="S7" s="11">
        <v>105</v>
      </c>
      <c r="T7" s="11">
        <f t="shared" si="7"/>
        <v>9112</v>
      </c>
      <c r="U7" s="11">
        <f t="shared" si="8"/>
        <v>-2</v>
      </c>
      <c r="V7" s="11">
        <f t="shared" si="9"/>
        <v>9110</v>
      </c>
      <c r="W7" s="78" t="s">
        <v>140</v>
      </c>
      <c r="X7" s="46"/>
      <c r="Y7" s="46"/>
    </row>
    <row r="8" spans="1:35" s="1" customFormat="1" ht="80.099999999999994" customHeight="1" x14ac:dyDescent="0.25">
      <c r="A8" s="48">
        <f>SUBTOTAL(3,$B$3:B8)</f>
        <v>5</v>
      </c>
      <c r="B8" s="50">
        <v>14</v>
      </c>
      <c r="C8" s="44"/>
      <c r="D8" s="160" t="s">
        <v>268</v>
      </c>
      <c r="E8" s="141">
        <v>101550860371</v>
      </c>
      <c r="F8" s="58">
        <v>5608381810</v>
      </c>
      <c r="G8" s="61">
        <v>325</v>
      </c>
      <c r="H8" s="74">
        <v>19</v>
      </c>
      <c r="I8" s="11">
        <f t="shared" si="2"/>
        <v>3705</v>
      </c>
      <c r="J8" s="11">
        <f t="shared" si="3"/>
        <v>2470</v>
      </c>
      <c r="K8" s="11">
        <f t="shared" si="4"/>
        <v>6175</v>
      </c>
      <c r="L8" s="11">
        <f t="shared" si="1"/>
        <v>371</v>
      </c>
      <c r="M8" s="11">
        <f t="shared" si="5"/>
        <v>47</v>
      </c>
      <c r="N8" s="11">
        <v>0</v>
      </c>
      <c r="O8" s="11">
        <v>0</v>
      </c>
      <c r="P8" s="11"/>
      <c r="Q8" s="11">
        <f t="shared" si="6"/>
        <v>418</v>
      </c>
      <c r="R8" s="107">
        <v>1300</v>
      </c>
      <c r="S8" s="11">
        <v>770</v>
      </c>
      <c r="T8" s="11">
        <f t="shared" ref="T8:T11" si="10">K8-Q8+R8+S8</f>
        <v>7827</v>
      </c>
      <c r="U8" s="11">
        <f t="shared" ref="U8:U11" si="11">MROUND(T8,10)-T8</f>
        <v>3</v>
      </c>
      <c r="V8" s="11">
        <f t="shared" ref="V8:V11" si="12">SUM(T8:U8)</f>
        <v>7830</v>
      </c>
      <c r="W8" s="78" t="s">
        <v>283</v>
      </c>
      <c r="X8" s="46"/>
      <c r="Y8" s="46"/>
    </row>
    <row r="9" spans="1:35" s="1" customFormat="1" ht="80.099999999999994" customHeight="1" x14ac:dyDescent="0.25">
      <c r="A9" s="48">
        <f>SUBTOTAL(3,$B$3:B9)</f>
        <v>6</v>
      </c>
      <c r="B9" s="50">
        <v>15</v>
      </c>
      <c r="C9" s="44"/>
      <c r="D9" s="160" t="s">
        <v>269</v>
      </c>
      <c r="E9" s="141">
        <v>101586226434</v>
      </c>
      <c r="F9" s="58">
        <v>5608381797</v>
      </c>
      <c r="G9" s="61">
        <v>325</v>
      </c>
      <c r="H9" s="74">
        <v>19</v>
      </c>
      <c r="I9" s="11">
        <f t="shared" si="2"/>
        <v>3705</v>
      </c>
      <c r="J9" s="11">
        <f t="shared" si="3"/>
        <v>2470</v>
      </c>
      <c r="K9" s="11">
        <f t="shared" si="4"/>
        <v>6175</v>
      </c>
      <c r="L9" s="11">
        <f t="shared" si="1"/>
        <v>371</v>
      </c>
      <c r="M9" s="11">
        <f t="shared" si="5"/>
        <v>47</v>
      </c>
      <c r="N9" s="11">
        <v>0</v>
      </c>
      <c r="O9" s="11">
        <v>0</v>
      </c>
      <c r="P9" s="11">
        <v>180</v>
      </c>
      <c r="Q9" s="11">
        <f t="shared" si="6"/>
        <v>598</v>
      </c>
      <c r="R9" s="107">
        <v>975</v>
      </c>
      <c r="S9" s="11">
        <v>595</v>
      </c>
      <c r="T9" s="11">
        <f t="shared" si="10"/>
        <v>7147</v>
      </c>
      <c r="U9" s="11">
        <f t="shared" si="11"/>
        <v>3</v>
      </c>
      <c r="V9" s="11">
        <f t="shared" si="12"/>
        <v>7150</v>
      </c>
      <c r="W9" s="78" t="s">
        <v>285</v>
      </c>
      <c r="X9" s="46"/>
      <c r="Y9" s="46"/>
    </row>
    <row r="10" spans="1:35" s="1" customFormat="1" ht="80.099999999999994" customHeight="1" x14ac:dyDescent="0.25">
      <c r="A10" s="48">
        <f>SUBTOTAL(3,$B$3:B10)</f>
        <v>7</v>
      </c>
      <c r="B10" s="50">
        <v>16</v>
      </c>
      <c r="C10" s="44"/>
      <c r="D10" s="58" t="s">
        <v>270</v>
      </c>
      <c r="E10" s="141">
        <v>101586226406</v>
      </c>
      <c r="F10" s="58">
        <v>5608381435</v>
      </c>
      <c r="G10" s="61">
        <v>340</v>
      </c>
      <c r="H10" s="74">
        <v>26</v>
      </c>
      <c r="I10" s="11">
        <f t="shared" si="2"/>
        <v>5304</v>
      </c>
      <c r="J10" s="11">
        <f t="shared" si="3"/>
        <v>3536</v>
      </c>
      <c r="K10" s="11">
        <f t="shared" si="4"/>
        <v>8840</v>
      </c>
      <c r="L10" s="11">
        <f t="shared" si="1"/>
        <v>530</v>
      </c>
      <c r="M10" s="11">
        <f t="shared" si="5"/>
        <v>67</v>
      </c>
      <c r="N10" s="11">
        <v>0</v>
      </c>
      <c r="O10" s="11">
        <v>0</v>
      </c>
      <c r="P10" s="11"/>
      <c r="Q10" s="11">
        <f t="shared" si="6"/>
        <v>597</v>
      </c>
      <c r="R10" s="107">
        <v>2180</v>
      </c>
      <c r="S10" s="11">
        <v>560</v>
      </c>
      <c r="T10" s="11">
        <f t="shared" si="10"/>
        <v>10983</v>
      </c>
      <c r="U10" s="11">
        <f t="shared" si="11"/>
        <v>-3</v>
      </c>
      <c r="V10" s="11">
        <f t="shared" si="12"/>
        <v>10980</v>
      </c>
      <c r="W10" s="78"/>
      <c r="X10" s="46"/>
      <c r="Y10" s="46"/>
    </row>
    <row r="11" spans="1:35" s="1" customFormat="1" ht="80.099999999999994" customHeight="1" x14ac:dyDescent="0.25">
      <c r="A11" s="48">
        <f>SUBTOTAL(3,$B$3:B11)</f>
        <v>8</v>
      </c>
      <c r="B11" s="50">
        <v>17</v>
      </c>
      <c r="C11" s="44"/>
      <c r="D11" s="160" t="s">
        <v>271</v>
      </c>
      <c r="E11" s="141">
        <v>101312967241</v>
      </c>
      <c r="F11" s="58">
        <v>5608381517</v>
      </c>
      <c r="G11" s="61">
        <v>340</v>
      </c>
      <c r="H11" s="74">
        <v>23</v>
      </c>
      <c r="I11" s="11">
        <f t="shared" si="2"/>
        <v>4692</v>
      </c>
      <c r="J11" s="11">
        <f t="shared" si="3"/>
        <v>3128</v>
      </c>
      <c r="K11" s="11">
        <f t="shared" si="4"/>
        <v>7820</v>
      </c>
      <c r="L11" s="11">
        <f t="shared" si="1"/>
        <v>469</v>
      </c>
      <c r="M11" s="11">
        <f t="shared" si="5"/>
        <v>59</v>
      </c>
      <c r="N11" s="11">
        <v>0</v>
      </c>
      <c r="O11" s="11">
        <v>0</v>
      </c>
      <c r="P11" s="11">
        <v>250</v>
      </c>
      <c r="Q11" s="11">
        <f t="shared" si="6"/>
        <v>778</v>
      </c>
      <c r="R11" s="107">
        <v>2060</v>
      </c>
      <c r="S11" s="11">
        <v>420</v>
      </c>
      <c r="T11" s="11">
        <f t="shared" si="10"/>
        <v>9522</v>
      </c>
      <c r="U11" s="11">
        <f t="shared" si="11"/>
        <v>-2</v>
      </c>
      <c r="V11" s="11">
        <f t="shared" si="12"/>
        <v>9520</v>
      </c>
      <c r="W11" s="78" t="s">
        <v>286</v>
      </c>
      <c r="X11" s="46"/>
      <c r="Y11" s="46"/>
    </row>
    <row r="12" spans="1:35" s="1" customFormat="1" ht="69.95" customHeight="1" x14ac:dyDescent="0.25">
      <c r="A12" s="48">
        <f>SUBTOTAL(3,$B$3:B12)</f>
        <v>9</v>
      </c>
      <c r="B12" s="50">
        <v>18</v>
      </c>
      <c r="C12" s="44"/>
      <c r="D12" s="55" t="s">
        <v>39</v>
      </c>
      <c r="E12" s="163">
        <v>101249759849</v>
      </c>
      <c r="F12" s="54">
        <v>5605551288</v>
      </c>
      <c r="G12" s="61">
        <v>335</v>
      </c>
      <c r="H12" s="74">
        <v>21</v>
      </c>
      <c r="I12" s="11">
        <f t="shared" si="2"/>
        <v>4221</v>
      </c>
      <c r="J12" s="11">
        <f t="shared" si="3"/>
        <v>2814</v>
      </c>
      <c r="K12" s="11">
        <f t="shared" si="4"/>
        <v>7035</v>
      </c>
      <c r="L12" s="11">
        <f t="shared" si="1"/>
        <v>422</v>
      </c>
      <c r="M12" s="11">
        <f t="shared" si="5"/>
        <v>53</v>
      </c>
      <c r="N12" s="11">
        <v>0</v>
      </c>
      <c r="O12" s="11">
        <v>0</v>
      </c>
      <c r="P12" s="11"/>
      <c r="Q12" s="11">
        <f t="shared" si="6"/>
        <v>475</v>
      </c>
      <c r="R12" s="107">
        <v>1340</v>
      </c>
      <c r="S12" s="11">
        <v>875</v>
      </c>
      <c r="T12" s="11">
        <f t="shared" si="7"/>
        <v>8775</v>
      </c>
      <c r="U12" s="11">
        <f t="shared" si="8"/>
        <v>5</v>
      </c>
      <c r="V12" s="11">
        <f t="shared" si="9"/>
        <v>8780</v>
      </c>
      <c r="W12" s="68" t="s">
        <v>124</v>
      </c>
      <c r="X12" s="46"/>
      <c r="Y12" s="46"/>
    </row>
    <row r="13" spans="1:35" s="1" customFormat="1" ht="69.95" customHeight="1" x14ac:dyDescent="0.25">
      <c r="A13" s="48">
        <f>SUBTOTAL(3,$B$3:B13)</f>
        <v>10</v>
      </c>
      <c r="B13" s="50">
        <v>19</v>
      </c>
      <c r="C13" s="44"/>
      <c r="D13" s="55" t="s">
        <v>40</v>
      </c>
      <c r="E13" s="141"/>
      <c r="F13" s="54">
        <v>5602672173</v>
      </c>
      <c r="G13" s="61">
        <v>350</v>
      </c>
      <c r="H13" s="74">
        <v>23</v>
      </c>
      <c r="I13" s="11">
        <f t="shared" si="2"/>
        <v>4830</v>
      </c>
      <c r="J13" s="11">
        <f t="shared" si="3"/>
        <v>3220</v>
      </c>
      <c r="K13" s="11">
        <f t="shared" si="4"/>
        <v>8050</v>
      </c>
      <c r="L13" s="11" t="s">
        <v>200</v>
      </c>
      <c r="M13" s="11">
        <f t="shared" si="5"/>
        <v>61</v>
      </c>
      <c r="N13" s="11">
        <v>0</v>
      </c>
      <c r="O13" s="11">
        <v>0</v>
      </c>
      <c r="P13" s="11"/>
      <c r="Q13" s="11">
        <f t="shared" si="6"/>
        <v>61</v>
      </c>
      <c r="R13" s="107">
        <v>2480</v>
      </c>
      <c r="S13" s="11">
        <v>945</v>
      </c>
      <c r="T13" s="11">
        <f t="shared" si="7"/>
        <v>11414</v>
      </c>
      <c r="U13" s="11">
        <f t="shared" si="8"/>
        <v>-4</v>
      </c>
      <c r="V13" s="11">
        <f t="shared" si="9"/>
        <v>11410</v>
      </c>
      <c r="W13" s="68" t="s">
        <v>134</v>
      </c>
      <c r="X13" s="46"/>
      <c r="Y13" s="46"/>
    </row>
    <row r="14" spans="1:35" s="1" customFormat="1" ht="69.95" customHeight="1" x14ac:dyDescent="0.25">
      <c r="A14" s="48">
        <f>SUBTOTAL(3,$B$3:B14)</f>
        <v>11</v>
      </c>
      <c r="B14" s="50">
        <v>20</v>
      </c>
      <c r="C14" s="44"/>
      <c r="D14" s="53" t="s">
        <v>41</v>
      </c>
      <c r="E14" s="141">
        <v>100653079016</v>
      </c>
      <c r="F14" s="54">
        <v>5607542396</v>
      </c>
      <c r="G14" s="61">
        <v>340</v>
      </c>
      <c r="H14" s="74">
        <v>22</v>
      </c>
      <c r="I14" s="11">
        <f t="shared" si="2"/>
        <v>4488</v>
      </c>
      <c r="J14" s="11">
        <f t="shared" si="3"/>
        <v>2992</v>
      </c>
      <c r="K14" s="11">
        <f t="shared" si="4"/>
        <v>7480</v>
      </c>
      <c r="L14" s="11">
        <f t="shared" ref="L14:L39" si="13">ROUND(I14*10%,0)</f>
        <v>449</v>
      </c>
      <c r="M14" s="11">
        <f t="shared" si="5"/>
        <v>57</v>
      </c>
      <c r="N14" s="11">
        <v>200</v>
      </c>
      <c r="O14" s="11">
        <v>0</v>
      </c>
      <c r="P14" s="11"/>
      <c r="Q14" s="11">
        <f t="shared" si="6"/>
        <v>706</v>
      </c>
      <c r="R14" s="107">
        <v>2400</v>
      </c>
      <c r="S14" s="11">
        <v>770</v>
      </c>
      <c r="T14" s="11">
        <f t="shared" si="7"/>
        <v>9944</v>
      </c>
      <c r="U14" s="11">
        <f t="shared" si="8"/>
        <v>-4</v>
      </c>
      <c r="V14" s="11">
        <f t="shared" si="9"/>
        <v>9940</v>
      </c>
      <c r="W14" s="68" t="s">
        <v>102</v>
      </c>
      <c r="X14" s="46"/>
      <c r="Y14" s="46"/>
    </row>
    <row r="15" spans="1:35" s="1" customFormat="1" ht="69.95" customHeight="1" x14ac:dyDescent="0.25">
      <c r="A15" s="48">
        <f>SUBTOTAL(3,$B$3:B15)</f>
        <v>12</v>
      </c>
      <c r="B15" s="50">
        <v>21</v>
      </c>
      <c r="C15" s="44"/>
      <c r="D15" s="58" t="s">
        <v>245</v>
      </c>
      <c r="E15" s="141">
        <v>101384811918</v>
      </c>
      <c r="F15" s="79">
        <v>5608367090</v>
      </c>
      <c r="G15" s="61">
        <v>315</v>
      </c>
      <c r="H15" s="74">
        <v>0</v>
      </c>
      <c r="I15" s="11">
        <f t="shared" si="2"/>
        <v>0</v>
      </c>
      <c r="J15" s="11">
        <f t="shared" si="3"/>
        <v>0</v>
      </c>
      <c r="K15" s="11">
        <f t="shared" si="4"/>
        <v>0</v>
      </c>
      <c r="L15" s="11">
        <f t="shared" si="13"/>
        <v>0</v>
      </c>
      <c r="M15" s="11">
        <f t="shared" si="5"/>
        <v>0</v>
      </c>
      <c r="N15" s="11">
        <v>0</v>
      </c>
      <c r="O15" s="11"/>
      <c r="P15" s="11"/>
      <c r="Q15" s="11">
        <f t="shared" si="6"/>
        <v>0</v>
      </c>
      <c r="R15" s="107">
        <v>0</v>
      </c>
      <c r="S15" s="11">
        <v>0</v>
      </c>
      <c r="T15" s="11">
        <f t="shared" si="7"/>
        <v>0</v>
      </c>
      <c r="U15" s="11">
        <f t="shared" ref="U15" si="14">MROUND(T15,10)-T15</f>
        <v>0</v>
      </c>
      <c r="V15" s="11">
        <f t="shared" ref="V15" si="15">SUM(T15:U15)</f>
        <v>0</v>
      </c>
      <c r="W15" s="8" t="str">
        <f t="shared" ref="W15" si="16">IF(V15&lt;1,"---------- NA-------------","")</f>
        <v>---------- NA-------------</v>
      </c>
      <c r="X15" s="46"/>
      <c r="Y15" s="46"/>
    </row>
    <row r="16" spans="1:35" s="1" customFormat="1" ht="69.95" customHeight="1" x14ac:dyDescent="0.25">
      <c r="A16" s="48">
        <f>SUBTOTAL(3,$B$3:B16)</f>
        <v>13</v>
      </c>
      <c r="B16" s="50">
        <v>22</v>
      </c>
      <c r="C16" s="44"/>
      <c r="D16" s="53" t="s">
        <v>42</v>
      </c>
      <c r="E16" s="163">
        <v>101342018882</v>
      </c>
      <c r="F16" s="54">
        <v>5600183434</v>
      </c>
      <c r="G16" s="61">
        <v>360</v>
      </c>
      <c r="H16" s="74">
        <v>25</v>
      </c>
      <c r="I16" s="11">
        <f t="shared" si="2"/>
        <v>5400</v>
      </c>
      <c r="J16" s="11">
        <f t="shared" si="3"/>
        <v>3600</v>
      </c>
      <c r="K16" s="11">
        <f t="shared" si="4"/>
        <v>9000</v>
      </c>
      <c r="L16" s="11">
        <f t="shared" si="13"/>
        <v>540</v>
      </c>
      <c r="M16" s="11">
        <f t="shared" si="5"/>
        <v>68</v>
      </c>
      <c r="N16" s="11">
        <v>0</v>
      </c>
      <c r="O16" s="11">
        <v>0</v>
      </c>
      <c r="P16" s="11"/>
      <c r="Q16" s="11">
        <f t="shared" si="6"/>
        <v>608</v>
      </c>
      <c r="R16" s="107">
        <v>2200</v>
      </c>
      <c r="S16" s="11">
        <v>875</v>
      </c>
      <c r="T16" s="11">
        <f t="shared" si="7"/>
        <v>11467</v>
      </c>
      <c r="U16" s="11">
        <f t="shared" si="8"/>
        <v>3</v>
      </c>
      <c r="V16" s="11">
        <f t="shared" si="9"/>
        <v>11470</v>
      </c>
      <c r="W16" s="68" t="s">
        <v>141</v>
      </c>
      <c r="X16" s="46"/>
      <c r="Y16" s="46"/>
    </row>
    <row r="17" spans="1:25" s="1" customFormat="1" ht="69.95" customHeight="1" x14ac:dyDescent="0.25">
      <c r="A17" s="48">
        <f>SUBTOTAL(3,$B$3:B17)</f>
        <v>14</v>
      </c>
      <c r="B17" s="50">
        <v>23</v>
      </c>
      <c r="C17" s="44"/>
      <c r="D17" s="174" t="s">
        <v>246</v>
      </c>
      <c r="E17" s="141">
        <v>101581424293</v>
      </c>
      <c r="F17" s="79">
        <v>5608367069</v>
      </c>
      <c r="G17" s="71">
        <v>315</v>
      </c>
      <c r="H17" s="74">
        <v>0</v>
      </c>
      <c r="I17" s="11">
        <f t="shared" si="2"/>
        <v>0</v>
      </c>
      <c r="J17" s="11">
        <f t="shared" si="3"/>
        <v>0</v>
      </c>
      <c r="K17" s="11">
        <f t="shared" si="4"/>
        <v>0</v>
      </c>
      <c r="L17" s="11">
        <f t="shared" si="13"/>
        <v>0</v>
      </c>
      <c r="M17" s="11">
        <f t="shared" si="5"/>
        <v>0</v>
      </c>
      <c r="N17" s="11">
        <v>0</v>
      </c>
      <c r="O17" s="11"/>
      <c r="P17" s="11"/>
      <c r="Q17" s="11">
        <f t="shared" si="6"/>
        <v>0</v>
      </c>
      <c r="R17" s="107">
        <v>0</v>
      </c>
      <c r="S17" s="11">
        <v>0</v>
      </c>
      <c r="T17" s="11">
        <f t="shared" si="7"/>
        <v>0</v>
      </c>
      <c r="U17" s="11">
        <f t="shared" ref="U17" si="17">MROUND(T17,10)-T17</f>
        <v>0</v>
      </c>
      <c r="V17" s="11">
        <f t="shared" ref="V17" si="18">SUM(T17:U17)</f>
        <v>0</v>
      </c>
      <c r="W17" s="68" t="s">
        <v>259</v>
      </c>
      <c r="X17" s="46"/>
      <c r="Y17" s="46"/>
    </row>
    <row r="18" spans="1:25" s="1" customFormat="1" ht="69.95" customHeight="1" x14ac:dyDescent="0.25">
      <c r="A18" s="48">
        <f>SUBTOTAL(3,$B$3:B18)</f>
        <v>15</v>
      </c>
      <c r="B18" s="50">
        <v>24</v>
      </c>
      <c r="C18" s="44"/>
      <c r="D18" s="53" t="s">
        <v>92</v>
      </c>
      <c r="E18" s="164">
        <v>101342018876</v>
      </c>
      <c r="F18" s="49">
        <v>5607472279</v>
      </c>
      <c r="G18" s="71">
        <v>350</v>
      </c>
      <c r="H18" s="74">
        <v>25</v>
      </c>
      <c r="I18" s="11">
        <f t="shared" ref="I18" si="19">H18*G18*60%</f>
        <v>5250</v>
      </c>
      <c r="J18" s="11">
        <f t="shared" ref="J18" si="20">H18*G18*40%</f>
        <v>3500</v>
      </c>
      <c r="K18" s="11">
        <f t="shared" ref="K18" si="21">J18+I18</f>
        <v>8750</v>
      </c>
      <c r="L18" s="11">
        <f t="shared" si="13"/>
        <v>525</v>
      </c>
      <c r="M18" s="11">
        <f t="shared" si="5"/>
        <v>66</v>
      </c>
      <c r="N18" s="11">
        <v>0</v>
      </c>
      <c r="O18" s="11">
        <v>0</v>
      </c>
      <c r="P18" s="11"/>
      <c r="Q18" s="11">
        <f t="shared" si="6"/>
        <v>591</v>
      </c>
      <c r="R18" s="107">
        <v>2560</v>
      </c>
      <c r="S18" s="11">
        <v>980</v>
      </c>
      <c r="T18" s="11">
        <f t="shared" si="7"/>
        <v>11699</v>
      </c>
      <c r="U18" s="11">
        <f t="shared" si="8"/>
        <v>1</v>
      </c>
      <c r="V18" s="11">
        <f t="shared" si="9"/>
        <v>11700</v>
      </c>
      <c r="W18" s="8" t="s">
        <v>101</v>
      </c>
      <c r="X18" s="46"/>
      <c r="Y18" s="46"/>
    </row>
    <row r="19" spans="1:25" s="1" customFormat="1" ht="69.95" customHeight="1" x14ac:dyDescent="0.25">
      <c r="A19" s="48">
        <f>SUBTOTAL(3,$B$3:B19)</f>
        <v>16</v>
      </c>
      <c r="B19" s="50">
        <v>25</v>
      </c>
      <c r="C19" s="44"/>
      <c r="D19" s="53" t="s">
        <v>97</v>
      </c>
      <c r="E19" s="165">
        <v>101342018895</v>
      </c>
      <c r="F19" s="79">
        <v>5607472084</v>
      </c>
      <c r="G19" s="71">
        <v>340</v>
      </c>
      <c r="H19" s="101">
        <v>25</v>
      </c>
      <c r="I19" s="11">
        <f t="shared" ref="I19:I21" si="22">H19*G19*60%</f>
        <v>5100</v>
      </c>
      <c r="J19" s="11">
        <f t="shared" ref="J19:J21" si="23">H19*G19*40%</f>
        <v>3400</v>
      </c>
      <c r="K19" s="11">
        <f t="shared" ref="K19:K21" si="24">J19+I19</f>
        <v>8500</v>
      </c>
      <c r="L19" s="11">
        <f t="shared" si="13"/>
        <v>510</v>
      </c>
      <c r="M19" s="11">
        <f t="shared" si="5"/>
        <v>64</v>
      </c>
      <c r="N19" s="11">
        <v>0</v>
      </c>
      <c r="O19" s="11">
        <v>0</v>
      </c>
      <c r="P19" s="11"/>
      <c r="Q19" s="11">
        <f t="shared" si="6"/>
        <v>574</v>
      </c>
      <c r="R19" s="107">
        <v>2520</v>
      </c>
      <c r="S19" s="11">
        <v>805</v>
      </c>
      <c r="T19" s="11">
        <f t="shared" si="7"/>
        <v>11251</v>
      </c>
      <c r="U19" s="11">
        <f t="shared" si="8"/>
        <v>-1</v>
      </c>
      <c r="V19" s="11">
        <f t="shared" si="9"/>
        <v>11250</v>
      </c>
      <c r="W19" s="68" t="s">
        <v>100</v>
      </c>
      <c r="X19" s="46"/>
      <c r="Y19" s="46"/>
    </row>
    <row r="20" spans="1:25" s="1" customFormat="1" ht="69.95" customHeight="1" x14ac:dyDescent="0.25">
      <c r="A20" s="48">
        <f>SUBTOTAL(3,$B$3:B20)</f>
        <v>17</v>
      </c>
      <c r="B20" s="50">
        <v>26</v>
      </c>
      <c r="C20" s="44"/>
      <c r="D20" s="58" t="s">
        <v>238</v>
      </c>
      <c r="E20" s="141">
        <v>101581425327</v>
      </c>
      <c r="F20" s="58">
        <v>5608367149</v>
      </c>
      <c r="G20" s="71">
        <v>325</v>
      </c>
      <c r="H20" s="101">
        <v>21</v>
      </c>
      <c r="I20" s="11">
        <f t="shared" si="22"/>
        <v>4095</v>
      </c>
      <c r="J20" s="11">
        <f t="shared" si="23"/>
        <v>2730</v>
      </c>
      <c r="K20" s="11">
        <f t="shared" si="24"/>
        <v>6825</v>
      </c>
      <c r="L20" s="11">
        <f t="shared" si="13"/>
        <v>410</v>
      </c>
      <c r="M20" s="11">
        <f t="shared" si="5"/>
        <v>52</v>
      </c>
      <c r="N20" s="11">
        <v>240</v>
      </c>
      <c r="O20" s="11"/>
      <c r="P20" s="11"/>
      <c r="Q20" s="11">
        <f t="shared" si="6"/>
        <v>702</v>
      </c>
      <c r="R20" s="107">
        <v>975</v>
      </c>
      <c r="S20" s="11">
        <v>840</v>
      </c>
      <c r="T20" s="11">
        <f t="shared" si="7"/>
        <v>7938</v>
      </c>
      <c r="U20" s="11">
        <f t="shared" ref="U20:U21" si="25">MROUND(T20,10)-T20</f>
        <v>2</v>
      </c>
      <c r="V20" s="11">
        <f t="shared" ref="V20:V21" si="26">SUM(T20:U20)</f>
        <v>7940</v>
      </c>
      <c r="W20" s="68" t="s">
        <v>262</v>
      </c>
      <c r="X20" s="46"/>
      <c r="Y20" s="46"/>
    </row>
    <row r="21" spans="1:25" s="1" customFormat="1" ht="69.95" customHeight="1" x14ac:dyDescent="0.25">
      <c r="A21" s="48">
        <f>SUBTOTAL(3,$B$3:B21)</f>
        <v>18</v>
      </c>
      <c r="B21" s="50">
        <v>27</v>
      </c>
      <c r="C21" s="44"/>
      <c r="D21" s="58" t="s">
        <v>239</v>
      </c>
      <c r="E21" s="141">
        <v>101581425315</v>
      </c>
      <c r="F21" s="58">
        <v>5608367010</v>
      </c>
      <c r="G21" s="71">
        <v>340</v>
      </c>
      <c r="H21" s="101">
        <v>25</v>
      </c>
      <c r="I21" s="11">
        <f t="shared" si="22"/>
        <v>5100</v>
      </c>
      <c r="J21" s="11">
        <f t="shared" si="23"/>
        <v>3400</v>
      </c>
      <c r="K21" s="11">
        <f t="shared" si="24"/>
        <v>8500</v>
      </c>
      <c r="L21" s="11">
        <f t="shared" si="13"/>
        <v>510</v>
      </c>
      <c r="M21" s="11">
        <f t="shared" si="5"/>
        <v>64</v>
      </c>
      <c r="N21" s="11">
        <v>0</v>
      </c>
      <c r="O21" s="11"/>
      <c r="P21" s="11"/>
      <c r="Q21" s="11">
        <f t="shared" si="6"/>
        <v>574</v>
      </c>
      <c r="R21" s="107">
        <v>2520</v>
      </c>
      <c r="S21" s="11">
        <v>875</v>
      </c>
      <c r="T21" s="11">
        <f t="shared" si="7"/>
        <v>11321</v>
      </c>
      <c r="U21" s="11">
        <f t="shared" si="25"/>
        <v>-1</v>
      </c>
      <c r="V21" s="11">
        <f t="shared" si="26"/>
        <v>11320</v>
      </c>
      <c r="W21" s="68" t="s">
        <v>261</v>
      </c>
      <c r="X21" s="46"/>
      <c r="Y21" s="46"/>
    </row>
    <row r="22" spans="1:25" s="1" customFormat="1" ht="69.95" customHeight="1" x14ac:dyDescent="0.25">
      <c r="A22" s="48">
        <f>SUBTOTAL(3,$B$3:B22)</f>
        <v>19</v>
      </c>
      <c r="B22" s="50">
        <v>28</v>
      </c>
      <c r="C22" s="44"/>
      <c r="D22" s="55" t="s">
        <v>44</v>
      </c>
      <c r="E22" s="164">
        <v>101342018905</v>
      </c>
      <c r="F22" s="49">
        <v>5607472124</v>
      </c>
      <c r="G22" s="71">
        <v>350</v>
      </c>
      <c r="H22" s="101">
        <v>24</v>
      </c>
      <c r="I22" s="11">
        <f t="shared" si="2"/>
        <v>5040</v>
      </c>
      <c r="J22" s="11">
        <f t="shared" si="3"/>
        <v>3360</v>
      </c>
      <c r="K22" s="11">
        <f t="shared" si="4"/>
        <v>8400</v>
      </c>
      <c r="L22" s="11">
        <f t="shared" si="13"/>
        <v>504</v>
      </c>
      <c r="M22" s="11">
        <f t="shared" si="5"/>
        <v>63</v>
      </c>
      <c r="N22" s="11">
        <v>0</v>
      </c>
      <c r="O22" s="11">
        <v>0</v>
      </c>
      <c r="P22" s="11"/>
      <c r="Q22" s="11">
        <f t="shared" si="6"/>
        <v>567</v>
      </c>
      <c r="R22" s="107">
        <v>2520</v>
      </c>
      <c r="S22" s="11">
        <v>980</v>
      </c>
      <c r="T22" s="11">
        <f t="shared" si="7"/>
        <v>11333</v>
      </c>
      <c r="U22" s="11">
        <f t="shared" si="8"/>
        <v>-3</v>
      </c>
      <c r="V22" s="11">
        <f t="shared" si="9"/>
        <v>11330</v>
      </c>
      <c r="W22" s="68" t="s">
        <v>146</v>
      </c>
      <c r="X22" s="46"/>
      <c r="Y22" s="46"/>
    </row>
    <row r="23" spans="1:25" s="1" customFormat="1" ht="69.95" customHeight="1" x14ac:dyDescent="0.25">
      <c r="A23" s="48">
        <f>SUBTOTAL(3,$B$3:B23)</f>
        <v>20</v>
      </c>
      <c r="B23" s="50">
        <v>30</v>
      </c>
      <c r="C23" s="44"/>
      <c r="D23" s="58" t="s">
        <v>240</v>
      </c>
      <c r="E23" s="141">
        <v>100433070797</v>
      </c>
      <c r="F23" s="79">
        <v>5608367057</v>
      </c>
      <c r="G23" s="71">
        <v>340</v>
      </c>
      <c r="H23" s="101">
        <v>23</v>
      </c>
      <c r="I23" s="94">
        <f t="shared" si="2"/>
        <v>4692</v>
      </c>
      <c r="J23" s="94">
        <f t="shared" si="3"/>
        <v>3128</v>
      </c>
      <c r="K23" s="94">
        <f t="shared" si="4"/>
        <v>7820</v>
      </c>
      <c r="L23" s="11">
        <f t="shared" si="13"/>
        <v>469</v>
      </c>
      <c r="M23" s="11">
        <f t="shared" si="5"/>
        <v>59</v>
      </c>
      <c r="N23" s="11">
        <v>0</v>
      </c>
      <c r="O23" s="11"/>
      <c r="P23" s="11"/>
      <c r="Q23" s="11">
        <f t="shared" si="6"/>
        <v>528</v>
      </c>
      <c r="R23" s="107">
        <v>2440</v>
      </c>
      <c r="S23" s="11">
        <v>735</v>
      </c>
      <c r="T23" s="11">
        <f t="shared" si="7"/>
        <v>10467</v>
      </c>
      <c r="U23" s="11">
        <f t="shared" ref="U23:U27" si="27">MROUND(T23,10)-T23</f>
        <v>3</v>
      </c>
      <c r="V23" s="11">
        <f t="shared" ref="V23:V27" si="28">SUM(T23:U23)</f>
        <v>10470</v>
      </c>
      <c r="W23" s="68" t="s">
        <v>263</v>
      </c>
      <c r="X23" s="46"/>
      <c r="Y23" s="46"/>
    </row>
    <row r="24" spans="1:25" s="1" customFormat="1" ht="69.95" customHeight="1" x14ac:dyDescent="0.25">
      <c r="A24" s="48">
        <f>SUBTOTAL(3,$B$3:B24)</f>
        <v>21</v>
      </c>
      <c r="B24" s="50">
        <v>31</v>
      </c>
      <c r="C24" s="44"/>
      <c r="D24" s="58" t="s">
        <v>241</v>
      </c>
      <c r="E24" s="141">
        <v>100083368162</v>
      </c>
      <c r="F24" s="80">
        <v>5600161162</v>
      </c>
      <c r="G24" s="71">
        <v>340</v>
      </c>
      <c r="H24" s="101">
        <v>25</v>
      </c>
      <c r="I24" s="94">
        <f t="shared" si="2"/>
        <v>5100</v>
      </c>
      <c r="J24" s="94">
        <f t="shared" si="3"/>
        <v>3400</v>
      </c>
      <c r="K24" s="94">
        <f t="shared" si="4"/>
        <v>8500</v>
      </c>
      <c r="L24" s="11">
        <f t="shared" si="13"/>
        <v>510</v>
      </c>
      <c r="M24" s="11">
        <f t="shared" si="5"/>
        <v>64</v>
      </c>
      <c r="N24" s="11">
        <v>0</v>
      </c>
      <c r="O24" s="11"/>
      <c r="P24" s="11"/>
      <c r="Q24" s="11">
        <f t="shared" si="6"/>
        <v>574</v>
      </c>
      <c r="R24" s="107">
        <v>2520</v>
      </c>
      <c r="S24" s="11">
        <v>875</v>
      </c>
      <c r="T24" s="11">
        <f t="shared" si="7"/>
        <v>11321</v>
      </c>
      <c r="U24" s="11">
        <f t="shared" si="27"/>
        <v>-1</v>
      </c>
      <c r="V24" s="11">
        <f t="shared" si="28"/>
        <v>11320</v>
      </c>
      <c r="W24" s="68" t="s">
        <v>260</v>
      </c>
      <c r="X24" s="46"/>
      <c r="Y24" s="46"/>
    </row>
    <row r="25" spans="1:25" s="1" customFormat="1" ht="69.95" customHeight="1" x14ac:dyDescent="0.25">
      <c r="A25" s="48">
        <f>SUBTOTAL(3,$B$3:B25)</f>
        <v>22</v>
      </c>
      <c r="B25" s="50">
        <v>33</v>
      </c>
      <c r="C25" s="44"/>
      <c r="D25" s="58" t="s">
        <v>242</v>
      </c>
      <c r="E25" s="141">
        <v>101393968906</v>
      </c>
      <c r="F25" s="79">
        <v>5608365793</v>
      </c>
      <c r="G25" s="71">
        <v>340</v>
      </c>
      <c r="H25" s="101">
        <v>5</v>
      </c>
      <c r="I25" s="94">
        <f t="shared" si="2"/>
        <v>1020</v>
      </c>
      <c r="J25" s="94">
        <f t="shared" si="3"/>
        <v>680</v>
      </c>
      <c r="K25" s="94">
        <f t="shared" si="4"/>
        <v>1700</v>
      </c>
      <c r="L25" s="11">
        <f t="shared" si="13"/>
        <v>102</v>
      </c>
      <c r="M25" s="11">
        <f t="shared" si="5"/>
        <v>13</v>
      </c>
      <c r="N25" s="11">
        <v>0</v>
      </c>
      <c r="O25" s="11"/>
      <c r="P25" s="11"/>
      <c r="Q25" s="11">
        <f t="shared" si="6"/>
        <v>115</v>
      </c>
      <c r="R25" s="107">
        <v>340</v>
      </c>
      <c r="S25" s="11">
        <v>210</v>
      </c>
      <c r="T25" s="11">
        <f t="shared" si="7"/>
        <v>2135</v>
      </c>
      <c r="U25" s="11">
        <f t="shared" si="27"/>
        <v>5</v>
      </c>
      <c r="V25" s="11">
        <f t="shared" si="28"/>
        <v>2140</v>
      </c>
      <c r="W25" s="68" t="s">
        <v>258</v>
      </c>
      <c r="X25" s="46"/>
      <c r="Y25" s="46"/>
    </row>
    <row r="26" spans="1:25" s="1" customFormat="1" ht="69.95" customHeight="1" x14ac:dyDescent="0.25">
      <c r="A26" s="48">
        <f>SUBTOTAL(3,$B$3:B26)</f>
        <v>23</v>
      </c>
      <c r="B26" s="50">
        <v>34</v>
      </c>
      <c r="C26" s="44"/>
      <c r="D26" s="58" t="s">
        <v>265</v>
      </c>
      <c r="E26" s="141">
        <v>101238839952</v>
      </c>
      <c r="F26" s="146">
        <v>5607145263</v>
      </c>
      <c r="G26" s="71">
        <v>340</v>
      </c>
      <c r="H26" s="101">
        <v>26</v>
      </c>
      <c r="I26" s="94">
        <f t="shared" si="2"/>
        <v>5304</v>
      </c>
      <c r="J26" s="94">
        <f t="shared" si="3"/>
        <v>3536</v>
      </c>
      <c r="K26" s="94">
        <f t="shared" si="4"/>
        <v>8840</v>
      </c>
      <c r="L26" s="11">
        <f t="shared" si="13"/>
        <v>530</v>
      </c>
      <c r="M26" s="11">
        <f t="shared" si="5"/>
        <v>67</v>
      </c>
      <c r="N26" s="11">
        <v>0</v>
      </c>
      <c r="O26" s="11"/>
      <c r="P26" s="11"/>
      <c r="Q26" s="11">
        <f t="shared" si="6"/>
        <v>597</v>
      </c>
      <c r="R26" s="107">
        <v>2560</v>
      </c>
      <c r="S26" s="11">
        <v>840</v>
      </c>
      <c r="T26" s="11">
        <f t="shared" si="7"/>
        <v>11643</v>
      </c>
      <c r="U26" s="11">
        <f t="shared" si="27"/>
        <v>-3</v>
      </c>
      <c r="V26" s="11">
        <f t="shared" si="28"/>
        <v>11640</v>
      </c>
      <c r="W26" s="68" t="s">
        <v>257</v>
      </c>
      <c r="X26" s="46"/>
      <c r="Y26" s="46"/>
    </row>
    <row r="27" spans="1:25" s="1" customFormat="1" ht="69.95" customHeight="1" x14ac:dyDescent="0.25">
      <c r="A27" s="48">
        <f>SUBTOTAL(3,$B$3:B27)</f>
        <v>24</v>
      </c>
      <c r="B27" s="50">
        <v>35</v>
      </c>
      <c r="C27" s="44"/>
      <c r="D27" s="58" t="s">
        <v>244</v>
      </c>
      <c r="E27" s="147">
        <v>101581425336</v>
      </c>
      <c r="F27" s="148">
        <v>5608365802</v>
      </c>
      <c r="G27" s="71">
        <v>350</v>
      </c>
      <c r="H27" s="101">
        <v>21</v>
      </c>
      <c r="I27" s="94">
        <f t="shared" si="2"/>
        <v>4410</v>
      </c>
      <c r="J27" s="94">
        <f t="shared" si="3"/>
        <v>2940</v>
      </c>
      <c r="K27" s="94">
        <f t="shared" si="4"/>
        <v>7350</v>
      </c>
      <c r="L27" s="11">
        <f t="shared" si="13"/>
        <v>441</v>
      </c>
      <c r="M27" s="11">
        <f t="shared" si="5"/>
        <v>56</v>
      </c>
      <c r="N27" s="11">
        <v>0</v>
      </c>
      <c r="O27" s="11"/>
      <c r="P27" s="11"/>
      <c r="Q27" s="11">
        <f t="shared" si="6"/>
        <v>497</v>
      </c>
      <c r="R27" s="107">
        <v>1400</v>
      </c>
      <c r="S27" s="11">
        <v>840</v>
      </c>
      <c r="T27" s="11">
        <f t="shared" si="7"/>
        <v>9093</v>
      </c>
      <c r="U27" s="11">
        <f t="shared" si="27"/>
        <v>-3</v>
      </c>
      <c r="V27" s="11">
        <f t="shared" si="28"/>
        <v>9090</v>
      </c>
      <c r="W27" s="68" t="s">
        <v>282</v>
      </c>
      <c r="X27" s="46"/>
      <c r="Y27" s="46"/>
    </row>
    <row r="28" spans="1:25" s="1" customFormat="1" ht="69.95" customHeight="1" x14ac:dyDescent="0.25">
      <c r="A28" s="48">
        <f>SUBTOTAL(3,$B$3:B28)</f>
        <v>25</v>
      </c>
      <c r="B28" s="48">
        <v>37</v>
      </c>
      <c r="C28" s="44"/>
      <c r="D28" s="53" t="s">
        <v>96</v>
      </c>
      <c r="E28" s="166">
        <v>101482856231</v>
      </c>
      <c r="F28" s="145">
        <v>5607964060</v>
      </c>
      <c r="G28" s="61">
        <v>340</v>
      </c>
      <c r="H28" s="74">
        <v>23</v>
      </c>
      <c r="I28" s="94">
        <f t="shared" si="2"/>
        <v>4692</v>
      </c>
      <c r="J28" s="94">
        <f t="shared" si="3"/>
        <v>3128</v>
      </c>
      <c r="K28" s="94">
        <f t="shared" si="4"/>
        <v>7820</v>
      </c>
      <c r="L28" s="11">
        <f t="shared" si="13"/>
        <v>469</v>
      </c>
      <c r="M28" s="11">
        <f t="shared" si="5"/>
        <v>59</v>
      </c>
      <c r="N28" s="11">
        <v>0</v>
      </c>
      <c r="O28" s="11">
        <v>0</v>
      </c>
      <c r="P28" s="11"/>
      <c r="Q28" s="11">
        <f t="shared" si="6"/>
        <v>528</v>
      </c>
      <c r="R28" s="107">
        <v>2440</v>
      </c>
      <c r="S28" s="11">
        <v>770</v>
      </c>
      <c r="T28" s="11">
        <f t="shared" si="7"/>
        <v>10502</v>
      </c>
      <c r="U28" s="11">
        <f t="shared" si="8"/>
        <v>-2</v>
      </c>
      <c r="V28" s="11">
        <f t="shared" si="9"/>
        <v>10500</v>
      </c>
      <c r="W28" s="68" t="s">
        <v>208</v>
      </c>
      <c r="X28" s="46"/>
      <c r="Y28" s="46"/>
    </row>
    <row r="29" spans="1:25" s="1" customFormat="1" ht="69.95" customHeight="1" x14ac:dyDescent="0.25">
      <c r="A29" s="48">
        <f>SUBTOTAL(3,$B$3:B29)</f>
        <v>26</v>
      </c>
      <c r="B29" s="48">
        <v>39</v>
      </c>
      <c r="C29" s="44"/>
      <c r="D29" s="55" t="s">
        <v>191</v>
      </c>
      <c r="E29" s="147">
        <v>100012320842</v>
      </c>
      <c r="F29" s="58">
        <v>5608245702</v>
      </c>
      <c r="G29" s="61">
        <v>365</v>
      </c>
      <c r="H29" s="74">
        <v>0</v>
      </c>
      <c r="I29" s="94">
        <f t="shared" si="2"/>
        <v>0</v>
      </c>
      <c r="J29" s="94">
        <f t="shared" si="3"/>
        <v>0</v>
      </c>
      <c r="K29" s="94">
        <f t="shared" si="4"/>
        <v>0</v>
      </c>
      <c r="L29" s="11">
        <f t="shared" si="13"/>
        <v>0</v>
      </c>
      <c r="M29" s="11">
        <f t="shared" si="5"/>
        <v>0</v>
      </c>
      <c r="N29" s="11">
        <v>0</v>
      </c>
      <c r="O29" s="11">
        <v>0</v>
      </c>
      <c r="P29" s="11"/>
      <c r="Q29" s="11">
        <f t="shared" si="6"/>
        <v>0</v>
      </c>
      <c r="R29" s="107">
        <v>0</v>
      </c>
      <c r="S29" s="11">
        <v>0</v>
      </c>
      <c r="T29" s="11">
        <f t="shared" si="7"/>
        <v>0</v>
      </c>
      <c r="U29" s="11">
        <f t="shared" si="8"/>
        <v>0</v>
      </c>
      <c r="V29" s="11">
        <f t="shared" si="9"/>
        <v>0</v>
      </c>
      <c r="W29" s="95" t="s">
        <v>219</v>
      </c>
      <c r="X29" s="46"/>
      <c r="Y29" s="46"/>
    </row>
    <row r="30" spans="1:25" s="1" customFormat="1" ht="69.95" customHeight="1" x14ac:dyDescent="0.25">
      <c r="A30" s="48">
        <f>SUBTOTAL(3,$B$3:B30)</f>
        <v>27</v>
      </c>
      <c r="B30" s="48">
        <v>40</v>
      </c>
      <c r="C30" s="44"/>
      <c r="D30" s="55" t="s">
        <v>192</v>
      </c>
      <c r="E30" s="147">
        <v>101283627939</v>
      </c>
      <c r="F30" s="58">
        <v>5608253342</v>
      </c>
      <c r="G30" s="61">
        <v>340</v>
      </c>
      <c r="H30" s="74">
        <v>23</v>
      </c>
      <c r="I30" s="94">
        <f t="shared" si="2"/>
        <v>4692</v>
      </c>
      <c r="J30" s="94">
        <f t="shared" si="3"/>
        <v>3128</v>
      </c>
      <c r="K30" s="94">
        <f t="shared" si="4"/>
        <v>7820</v>
      </c>
      <c r="L30" s="11">
        <f t="shared" si="13"/>
        <v>469</v>
      </c>
      <c r="M30" s="11">
        <f t="shared" si="5"/>
        <v>59</v>
      </c>
      <c r="N30" s="11">
        <v>0</v>
      </c>
      <c r="O30" s="11">
        <v>0</v>
      </c>
      <c r="P30" s="11"/>
      <c r="Q30" s="11">
        <f t="shared" si="6"/>
        <v>528</v>
      </c>
      <c r="R30" s="107">
        <v>2820</v>
      </c>
      <c r="S30" s="11">
        <v>910</v>
      </c>
      <c r="T30" s="11">
        <f t="shared" si="7"/>
        <v>11022</v>
      </c>
      <c r="U30" s="11">
        <f t="shared" si="8"/>
        <v>-2</v>
      </c>
      <c r="V30" s="11">
        <f t="shared" si="9"/>
        <v>11020</v>
      </c>
      <c r="W30" s="95" t="s">
        <v>254</v>
      </c>
      <c r="X30" s="46"/>
      <c r="Y30" s="46"/>
    </row>
    <row r="31" spans="1:25" s="1" customFormat="1" ht="69.95" customHeight="1" x14ac:dyDescent="0.25">
      <c r="A31" s="48">
        <f>SUBTOTAL(3,$B$3:B31)</f>
        <v>28</v>
      </c>
      <c r="B31" s="48">
        <v>41</v>
      </c>
      <c r="C31" s="44"/>
      <c r="D31" s="58" t="s">
        <v>180</v>
      </c>
      <c r="E31" s="147">
        <v>100432817876</v>
      </c>
      <c r="F31" s="58">
        <v>5608256387</v>
      </c>
      <c r="G31" s="61">
        <v>350</v>
      </c>
      <c r="H31" s="74">
        <v>24</v>
      </c>
      <c r="I31" s="94">
        <f t="shared" si="2"/>
        <v>5040</v>
      </c>
      <c r="J31" s="94">
        <f t="shared" si="3"/>
        <v>3360</v>
      </c>
      <c r="K31" s="94">
        <f t="shared" si="4"/>
        <v>8400</v>
      </c>
      <c r="L31" s="11">
        <f t="shared" si="13"/>
        <v>504</v>
      </c>
      <c r="M31" s="11">
        <f t="shared" si="5"/>
        <v>63</v>
      </c>
      <c r="N31" s="11">
        <v>0</v>
      </c>
      <c r="O31" s="11">
        <v>0</v>
      </c>
      <c r="P31" s="11"/>
      <c r="Q31" s="11">
        <f t="shared" si="6"/>
        <v>567</v>
      </c>
      <c r="R31" s="107">
        <v>2520</v>
      </c>
      <c r="S31" s="11">
        <v>980</v>
      </c>
      <c r="T31" s="11">
        <f t="shared" si="7"/>
        <v>11333</v>
      </c>
      <c r="U31" s="11">
        <f t="shared" si="8"/>
        <v>-3</v>
      </c>
      <c r="V31" s="11">
        <f t="shared" si="9"/>
        <v>11330</v>
      </c>
      <c r="W31" s="68" t="s">
        <v>229</v>
      </c>
      <c r="X31" s="46"/>
      <c r="Y31" s="46"/>
    </row>
    <row r="32" spans="1:25" s="1" customFormat="1" ht="69.95" customHeight="1" x14ac:dyDescent="0.25">
      <c r="A32" s="48">
        <f>SUBTOTAL(3,$B$3:B32)</f>
        <v>29</v>
      </c>
      <c r="B32" s="48">
        <v>42</v>
      </c>
      <c r="C32" s="44"/>
      <c r="D32" s="55" t="s">
        <v>181</v>
      </c>
      <c r="E32" s="147">
        <v>100433655946</v>
      </c>
      <c r="F32" s="58">
        <v>5608256482</v>
      </c>
      <c r="G32" s="61">
        <v>350</v>
      </c>
      <c r="H32" s="74">
        <v>23</v>
      </c>
      <c r="I32" s="94">
        <f t="shared" si="2"/>
        <v>4830</v>
      </c>
      <c r="J32" s="94">
        <f t="shared" si="3"/>
        <v>3220</v>
      </c>
      <c r="K32" s="94">
        <f t="shared" si="4"/>
        <v>8050</v>
      </c>
      <c r="L32" s="11">
        <f t="shared" si="13"/>
        <v>483</v>
      </c>
      <c r="M32" s="11">
        <f t="shared" si="5"/>
        <v>61</v>
      </c>
      <c r="N32" s="11">
        <v>0</v>
      </c>
      <c r="O32" s="11">
        <v>0</v>
      </c>
      <c r="P32" s="11"/>
      <c r="Q32" s="11">
        <f t="shared" si="6"/>
        <v>544</v>
      </c>
      <c r="R32" s="107">
        <v>2480</v>
      </c>
      <c r="S32" s="11">
        <v>945</v>
      </c>
      <c r="T32" s="11">
        <f t="shared" si="7"/>
        <v>10931</v>
      </c>
      <c r="U32" s="11">
        <f t="shared" si="8"/>
        <v>-1</v>
      </c>
      <c r="V32" s="11">
        <f t="shared" si="9"/>
        <v>10930</v>
      </c>
      <c r="W32" s="95"/>
      <c r="X32" s="46"/>
      <c r="Y32" s="46"/>
    </row>
    <row r="33" spans="1:25" s="1" customFormat="1" ht="69.95" customHeight="1" x14ac:dyDescent="0.25">
      <c r="A33" s="48">
        <f>SUBTOTAL(3,$B$3:B33)</f>
        <v>30</v>
      </c>
      <c r="B33" s="48">
        <v>43</v>
      </c>
      <c r="C33" s="44"/>
      <c r="D33" s="58" t="s">
        <v>272</v>
      </c>
      <c r="E33" s="141">
        <v>101586226423</v>
      </c>
      <c r="F33" s="58">
        <v>5608381698</v>
      </c>
      <c r="G33" s="61">
        <v>325</v>
      </c>
      <c r="H33" s="74">
        <v>21</v>
      </c>
      <c r="I33" s="94">
        <f t="shared" si="2"/>
        <v>4095</v>
      </c>
      <c r="J33" s="94">
        <f t="shared" si="3"/>
        <v>2730</v>
      </c>
      <c r="K33" s="94">
        <f t="shared" si="4"/>
        <v>6825</v>
      </c>
      <c r="L33" s="11">
        <f t="shared" si="13"/>
        <v>410</v>
      </c>
      <c r="M33" s="11">
        <f t="shared" si="5"/>
        <v>52</v>
      </c>
      <c r="N33" s="11">
        <v>0</v>
      </c>
      <c r="O33" s="11"/>
      <c r="P33" s="11">
        <v>180</v>
      </c>
      <c r="Q33" s="11">
        <f t="shared" si="6"/>
        <v>642</v>
      </c>
      <c r="R33" s="107">
        <v>2665</v>
      </c>
      <c r="S33" s="11">
        <v>910</v>
      </c>
      <c r="T33" s="11">
        <f t="shared" ref="T33" si="29">K33-Q33+R33+S33</f>
        <v>9758</v>
      </c>
      <c r="U33" s="11">
        <f t="shared" ref="U33" si="30">MROUND(T33,10)-T33</f>
        <v>2</v>
      </c>
      <c r="V33" s="11">
        <f t="shared" ref="V33" si="31">SUM(T33:U33)</f>
        <v>9760</v>
      </c>
      <c r="W33" s="95"/>
      <c r="X33" s="46"/>
      <c r="Y33" s="46"/>
    </row>
    <row r="34" spans="1:25" s="1" customFormat="1" ht="69.95" customHeight="1" x14ac:dyDescent="0.25">
      <c r="A34" s="48">
        <f>SUBTOTAL(3,$B$3:B34)</f>
        <v>31</v>
      </c>
      <c r="B34" s="48">
        <v>44</v>
      </c>
      <c r="C34" s="44"/>
      <c r="D34" s="58" t="s">
        <v>193</v>
      </c>
      <c r="E34" s="147">
        <v>101556613215</v>
      </c>
      <c r="F34" s="58">
        <v>5608253322</v>
      </c>
      <c r="G34" s="61">
        <v>340</v>
      </c>
      <c r="H34" s="74">
        <v>0</v>
      </c>
      <c r="I34" s="94">
        <f t="shared" si="2"/>
        <v>0</v>
      </c>
      <c r="J34" s="94">
        <f t="shared" si="3"/>
        <v>0</v>
      </c>
      <c r="K34" s="94">
        <f t="shared" si="4"/>
        <v>0</v>
      </c>
      <c r="L34" s="11">
        <f t="shared" si="13"/>
        <v>0</v>
      </c>
      <c r="M34" s="11">
        <f t="shared" si="5"/>
        <v>0</v>
      </c>
      <c r="N34" s="11">
        <v>0</v>
      </c>
      <c r="O34" s="11">
        <v>0</v>
      </c>
      <c r="P34" s="11"/>
      <c r="Q34" s="11">
        <f t="shared" si="6"/>
        <v>0</v>
      </c>
      <c r="R34" s="107">
        <v>0</v>
      </c>
      <c r="S34" s="11"/>
      <c r="T34" s="11">
        <f t="shared" si="7"/>
        <v>0</v>
      </c>
      <c r="U34" s="11">
        <f t="shared" si="8"/>
        <v>0</v>
      </c>
      <c r="V34" s="11">
        <f t="shared" si="9"/>
        <v>0</v>
      </c>
      <c r="W34" s="68" t="s">
        <v>233</v>
      </c>
      <c r="X34" s="46"/>
      <c r="Y34" s="46"/>
    </row>
    <row r="35" spans="1:25" s="1" customFormat="1" ht="69.95" customHeight="1" x14ac:dyDescent="0.25">
      <c r="A35" s="48">
        <f>SUBTOTAL(3,$B$3:B35)</f>
        <v>32</v>
      </c>
      <c r="B35" s="48">
        <v>45</v>
      </c>
      <c r="C35" s="44"/>
      <c r="D35" s="55" t="s">
        <v>194</v>
      </c>
      <c r="E35" s="147">
        <v>100066472814</v>
      </c>
      <c r="F35" s="100">
        <v>5608257886</v>
      </c>
      <c r="G35" s="61">
        <v>365</v>
      </c>
      <c r="H35" s="74">
        <v>0</v>
      </c>
      <c r="I35" s="94">
        <f t="shared" si="2"/>
        <v>0</v>
      </c>
      <c r="J35" s="94">
        <f t="shared" si="3"/>
        <v>0</v>
      </c>
      <c r="K35" s="94">
        <f t="shared" si="4"/>
        <v>0</v>
      </c>
      <c r="L35" s="11">
        <f t="shared" si="13"/>
        <v>0</v>
      </c>
      <c r="M35" s="11">
        <f t="shared" si="5"/>
        <v>0</v>
      </c>
      <c r="N35" s="11">
        <v>0</v>
      </c>
      <c r="O35" s="11">
        <v>0</v>
      </c>
      <c r="P35" s="11"/>
      <c r="Q35" s="11">
        <f t="shared" si="6"/>
        <v>0</v>
      </c>
      <c r="R35" s="107">
        <v>0</v>
      </c>
      <c r="S35" s="11">
        <v>0</v>
      </c>
      <c r="T35" s="11">
        <f t="shared" si="7"/>
        <v>0</v>
      </c>
      <c r="U35" s="11">
        <f t="shared" si="8"/>
        <v>0</v>
      </c>
      <c r="V35" s="11">
        <f t="shared" si="9"/>
        <v>0</v>
      </c>
      <c r="W35" s="8" t="str">
        <f t="shared" ref="W35" si="32">IF(V35&lt;1,"---------- NA-------------","")</f>
        <v>---------- NA-------------</v>
      </c>
      <c r="X35" s="46"/>
      <c r="Y35" s="46"/>
    </row>
    <row r="36" spans="1:25" s="1" customFormat="1" ht="69.95" customHeight="1" x14ac:dyDescent="0.25">
      <c r="A36" s="48">
        <f>SUBTOTAL(3,$B$3:B36)</f>
        <v>33</v>
      </c>
      <c r="B36" s="48">
        <v>46</v>
      </c>
      <c r="C36" s="44"/>
      <c r="D36" s="55" t="s">
        <v>264</v>
      </c>
      <c r="E36" s="147">
        <v>101262137996</v>
      </c>
      <c r="F36" s="100">
        <v>5608259932</v>
      </c>
      <c r="G36" s="61">
        <v>350</v>
      </c>
      <c r="H36" s="74">
        <v>26</v>
      </c>
      <c r="I36" s="94">
        <f t="shared" si="2"/>
        <v>5460</v>
      </c>
      <c r="J36" s="94">
        <f t="shared" si="3"/>
        <v>3640</v>
      </c>
      <c r="K36" s="94">
        <f t="shared" si="4"/>
        <v>9100</v>
      </c>
      <c r="L36" s="11">
        <f t="shared" si="13"/>
        <v>546</v>
      </c>
      <c r="M36" s="11">
        <f t="shared" si="5"/>
        <v>69</v>
      </c>
      <c r="N36" s="11">
        <v>0</v>
      </c>
      <c r="O36" s="11">
        <v>0</v>
      </c>
      <c r="P36" s="11"/>
      <c r="Q36" s="11">
        <f t="shared" si="6"/>
        <v>615</v>
      </c>
      <c r="R36" s="107">
        <v>2600</v>
      </c>
      <c r="S36" s="11">
        <v>1050</v>
      </c>
      <c r="T36" s="11">
        <f t="shared" si="7"/>
        <v>12135</v>
      </c>
      <c r="U36" s="11">
        <f t="shared" si="8"/>
        <v>5</v>
      </c>
      <c r="V36" s="11">
        <f t="shared" si="9"/>
        <v>12140</v>
      </c>
      <c r="W36" s="95" t="s">
        <v>251</v>
      </c>
      <c r="X36" s="46"/>
      <c r="Y36" s="46"/>
    </row>
    <row r="37" spans="1:25" s="1" customFormat="1" ht="69.95" customHeight="1" x14ac:dyDescent="0.25">
      <c r="A37" s="48">
        <f>SUBTOTAL(3,$B$3:B37)</f>
        <v>34</v>
      </c>
      <c r="B37" s="48">
        <v>47</v>
      </c>
      <c r="C37" s="44"/>
      <c r="D37" s="55" t="s">
        <v>195</v>
      </c>
      <c r="E37" s="147">
        <v>101556613236</v>
      </c>
      <c r="F37" s="100">
        <v>5608260056</v>
      </c>
      <c r="G37" s="61">
        <v>350</v>
      </c>
      <c r="H37" s="74">
        <v>8</v>
      </c>
      <c r="I37" s="94">
        <f t="shared" si="2"/>
        <v>1680</v>
      </c>
      <c r="J37" s="94">
        <f t="shared" si="3"/>
        <v>1120</v>
      </c>
      <c r="K37" s="94">
        <f t="shared" si="4"/>
        <v>2800</v>
      </c>
      <c r="L37" s="11">
        <f t="shared" si="13"/>
        <v>168</v>
      </c>
      <c r="M37" s="11">
        <f t="shared" si="5"/>
        <v>21</v>
      </c>
      <c r="N37" s="11">
        <v>0</v>
      </c>
      <c r="O37" s="11">
        <v>0</v>
      </c>
      <c r="P37" s="11"/>
      <c r="Q37" s="11">
        <f t="shared" si="6"/>
        <v>189</v>
      </c>
      <c r="R37" s="107">
        <v>350</v>
      </c>
      <c r="S37" s="11">
        <v>315</v>
      </c>
      <c r="T37" s="11">
        <f t="shared" si="7"/>
        <v>3276</v>
      </c>
      <c r="U37" s="11">
        <f t="shared" si="8"/>
        <v>4</v>
      </c>
      <c r="V37" s="11">
        <f t="shared" si="9"/>
        <v>3280</v>
      </c>
      <c r="W37" s="95" t="s">
        <v>230</v>
      </c>
      <c r="X37" s="46"/>
      <c r="Y37" s="46"/>
    </row>
    <row r="38" spans="1:25" s="1" customFormat="1" ht="69.95" customHeight="1" x14ac:dyDescent="0.25">
      <c r="A38" s="48">
        <f>SUBTOTAL(3,$B$3:B38)</f>
        <v>35</v>
      </c>
      <c r="B38" s="48">
        <v>48</v>
      </c>
      <c r="C38" s="44"/>
      <c r="D38" s="58" t="s">
        <v>273</v>
      </c>
      <c r="E38" s="147">
        <v>100134884539</v>
      </c>
      <c r="F38" s="58">
        <v>5608383170</v>
      </c>
      <c r="G38" s="61">
        <v>340</v>
      </c>
      <c r="H38" s="74">
        <v>23</v>
      </c>
      <c r="I38" s="94">
        <f t="shared" si="2"/>
        <v>4692</v>
      </c>
      <c r="J38" s="94">
        <f t="shared" si="3"/>
        <v>3128</v>
      </c>
      <c r="K38" s="94">
        <f t="shared" si="4"/>
        <v>7820</v>
      </c>
      <c r="L38" s="11">
        <f t="shared" si="13"/>
        <v>469</v>
      </c>
      <c r="M38" s="11">
        <f t="shared" si="5"/>
        <v>59</v>
      </c>
      <c r="N38" s="11">
        <v>0</v>
      </c>
      <c r="O38" s="11"/>
      <c r="P38" s="11"/>
      <c r="Q38" s="11">
        <f t="shared" si="6"/>
        <v>528</v>
      </c>
      <c r="R38" s="107">
        <v>2440</v>
      </c>
      <c r="S38" s="11">
        <v>805</v>
      </c>
      <c r="T38" s="11">
        <f t="shared" ref="T38" si="33">K38-Q38+R38+S38</f>
        <v>10537</v>
      </c>
      <c r="U38" s="11">
        <f t="shared" ref="U38" si="34">MROUND(T38,10)-T38</f>
        <v>3</v>
      </c>
      <c r="V38" s="11">
        <f t="shared" ref="V38" si="35">SUM(T38:U38)</f>
        <v>10540</v>
      </c>
      <c r="W38" s="95"/>
      <c r="X38" s="46"/>
      <c r="Y38" s="46"/>
    </row>
    <row r="39" spans="1:25" s="1" customFormat="1" ht="69.95" customHeight="1" x14ac:dyDescent="0.25">
      <c r="A39" s="48">
        <f>SUBTOTAL(3,$B$3:B39)</f>
        <v>36</v>
      </c>
      <c r="B39" s="48">
        <v>49</v>
      </c>
      <c r="C39" s="44"/>
      <c r="D39" s="58" t="s">
        <v>196</v>
      </c>
      <c r="E39" s="147">
        <v>101556613197</v>
      </c>
      <c r="F39" s="100">
        <v>5608259838</v>
      </c>
      <c r="G39" s="61">
        <v>340</v>
      </c>
      <c r="H39" s="74">
        <v>22</v>
      </c>
      <c r="I39" s="94">
        <f t="shared" si="2"/>
        <v>4488</v>
      </c>
      <c r="J39" s="94">
        <f t="shared" si="3"/>
        <v>2992</v>
      </c>
      <c r="K39" s="94">
        <f t="shared" si="4"/>
        <v>7480</v>
      </c>
      <c r="L39" s="11">
        <f t="shared" si="13"/>
        <v>449</v>
      </c>
      <c r="M39" s="11">
        <f t="shared" si="5"/>
        <v>57</v>
      </c>
      <c r="N39" s="11">
        <v>0</v>
      </c>
      <c r="O39" s="11">
        <v>0</v>
      </c>
      <c r="P39" s="11"/>
      <c r="Q39" s="11">
        <f t="shared" si="6"/>
        <v>506</v>
      </c>
      <c r="R39" s="107">
        <v>2400</v>
      </c>
      <c r="S39" s="11">
        <v>770</v>
      </c>
      <c r="T39" s="11">
        <f t="shared" si="7"/>
        <v>10144</v>
      </c>
      <c r="U39" s="11">
        <f t="shared" si="8"/>
        <v>-4</v>
      </c>
      <c r="V39" s="11">
        <f t="shared" si="9"/>
        <v>10140</v>
      </c>
      <c r="W39" s="95" t="s">
        <v>235</v>
      </c>
      <c r="X39" s="46"/>
      <c r="Y39" s="46"/>
    </row>
    <row r="40" spans="1:25" s="1" customFormat="1" ht="69.95" customHeight="1" x14ac:dyDescent="0.25">
      <c r="A40" s="48">
        <f>SUBTOTAL(3,$B$3:B40)</f>
        <v>37</v>
      </c>
      <c r="B40" s="48">
        <v>50</v>
      </c>
      <c r="C40" s="44"/>
      <c r="D40" s="73" t="s">
        <v>197</v>
      </c>
      <c r="E40" s="167" t="s">
        <v>200</v>
      </c>
      <c r="F40" s="58">
        <v>5608256563</v>
      </c>
      <c r="G40" s="61">
        <v>310</v>
      </c>
      <c r="H40" s="74">
        <v>6</v>
      </c>
      <c r="I40" s="94">
        <f t="shared" si="2"/>
        <v>1116</v>
      </c>
      <c r="J40" s="94">
        <f t="shared" si="3"/>
        <v>744</v>
      </c>
      <c r="K40" s="94">
        <f t="shared" si="4"/>
        <v>1860</v>
      </c>
      <c r="L40" s="11" t="s">
        <v>200</v>
      </c>
      <c r="M40" s="11">
        <f t="shared" si="5"/>
        <v>14</v>
      </c>
      <c r="N40" s="11">
        <v>0</v>
      </c>
      <c r="O40" s="11">
        <v>0</v>
      </c>
      <c r="P40" s="11"/>
      <c r="Q40" s="11">
        <f t="shared" si="6"/>
        <v>14</v>
      </c>
      <c r="R40" s="107">
        <v>465</v>
      </c>
      <c r="S40" s="11">
        <v>0</v>
      </c>
      <c r="T40" s="11">
        <f t="shared" si="7"/>
        <v>2311</v>
      </c>
      <c r="U40" s="11">
        <f t="shared" si="8"/>
        <v>-1</v>
      </c>
      <c r="V40" s="11">
        <f t="shared" si="9"/>
        <v>2310</v>
      </c>
      <c r="W40" s="95"/>
      <c r="X40" s="46"/>
      <c r="Y40" s="46"/>
    </row>
    <row r="41" spans="1:25" s="1" customFormat="1" ht="69.95" customHeight="1" x14ac:dyDescent="0.25">
      <c r="A41" s="48">
        <f>SUBTOTAL(3,$B$3:B41)</f>
        <v>38</v>
      </c>
      <c r="B41" s="48">
        <v>51</v>
      </c>
      <c r="C41" s="44"/>
      <c r="D41" s="73" t="s">
        <v>198</v>
      </c>
      <c r="E41" s="147">
        <v>100282996241</v>
      </c>
      <c r="F41" s="58">
        <v>5608245123</v>
      </c>
      <c r="G41" s="61">
        <v>340</v>
      </c>
      <c r="H41" s="74">
        <v>22</v>
      </c>
      <c r="I41" s="94">
        <f t="shared" si="2"/>
        <v>4488</v>
      </c>
      <c r="J41" s="94">
        <f t="shared" si="3"/>
        <v>2992</v>
      </c>
      <c r="K41" s="94">
        <f t="shared" si="4"/>
        <v>7480</v>
      </c>
      <c r="L41" s="11">
        <f t="shared" ref="L41:L78" si="36">ROUND(I41*10%,0)</f>
        <v>449</v>
      </c>
      <c r="M41" s="11">
        <f t="shared" si="5"/>
        <v>57</v>
      </c>
      <c r="N41" s="11">
        <v>0</v>
      </c>
      <c r="O41" s="11">
        <v>0</v>
      </c>
      <c r="P41" s="11"/>
      <c r="Q41" s="11">
        <f t="shared" si="6"/>
        <v>506</v>
      </c>
      <c r="R41" s="107">
        <v>2400</v>
      </c>
      <c r="S41" s="11">
        <v>140</v>
      </c>
      <c r="T41" s="11">
        <f t="shared" si="7"/>
        <v>9514</v>
      </c>
      <c r="U41" s="11">
        <f t="shared" si="8"/>
        <v>-4</v>
      </c>
      <c r="V41" s="11">
        <f t="shared" si="9"/>
        <v>9510</v>
      </c>
      <c r="W41" s="95" t="s">
        <v>236</v>
      </c>
      <c r="X41" s="46"/>
      <c r="Y41" s="46"/>
    </row>
    <row r="42" spans="1:25" s="1" customFormat="1" ht="69.95" customHeight="1" x14ac:dyDescent="0.25">
      <c r="A42" s="48">
        <f>SUBTOTAL(3,$B$3:B42)</f>
        <v>39</v>
      </c>
      <c r="B42" s="48">
        <v>52</v>
      </c>
      <c r="C42" s="44"/>
      <c r="D42" s="58" t="s">
        <v>199</v>
      </c>
      <c r="E42" s="147">
        <v>101353238963</v>
      </c>
      <c r="F42" s="79">
        <v>5608245325</v>
      </c>
      <c r="G42" s="61">
        <v>340</v>
      </c>
      <c r="H42" s="74">
        <v>15</v>
      </c>
      <c r="I42" s="94">
        <f t="shared" si="2"/>
        <v>3060</v>
      </c>
      <c r="J42" s="94">
        <f t="shared" si="3"/>
        <v>2040</v>
      </c>
      <c r="K42" s="94">
        <f t="shared" si="4"/>
        <v>5100</v>
      </c>
      <c r="L42" s="11">
        <f t="shared" si="36"/>
        <v>306</v>
      </c>
      <c r="M42" s="11">
        <f t="shared" si="5"/>
        <v>39</v>
      </c>
      <c r="N42" s="11">
        <v>0</v>
      </c>
      <c r="O42" s="11">
        <v>0</v>
      </c>
      <c r="P42" s="11"/>
      <c r="Q42" s="11">
        <f t="shared" si="6"/>
        <v>345</v>
      </c>
      <c r="R42" s="107">
        <v>340</v>
      </c>
      <c r="S42" s="11">
        <v>455</v>
      </c>
      <c r="T42" s="11">
        <f t="shared" si="7"/>
        <v>5550</v>
      </c>
      <c r="U42" s="11">
        <f t="shared" si="8"/>
        <v>0</v>
      </c>
      <c r="V42" s="11">
        <f t="shared" si="9"/>
        <v>5550</v>
      </c>
      <c r="W42" s="95"/>
      <c r="X42" s="46"/>
      <c r="Y42" s="46"/>
    </row>
    <row r="43" spans="1:25" s="1" customFormat="1" ht="69.95" customHeight="1" x14ac:dyDescent="0.25">
      <c r="A43" s="48">
        <f>SUBTOTAL(3,$B$3:B43)</f>
        <v>40</v>
      </c>
      <c r="B43" s="48">
        <v>54</v>
      </c>
      <c r="C43" s="44"/>
      <c r="D43" s="56" t="s">
        <v>45</v>
      </c>
      <c r="E43" s="141">
        <v>101325354874</v>
      </c>
      <c r="F43" s="58">
        <v>5600184497</v>
      </c>
      <c r="G43" s="61">
        <v>350</v>
      </c>
      <c r="H43" s="74">
        <v>24</v>
      </c>
      <c r="I43" s="94">
        <f t="shared" si="2"/>
        <v>5040</v>
      </c>
      <c r="J43" s="94">
        <f t="shared" si="3"/>
        <v>3360</v>
      </c>
      <c r="K43" s="94">
        <f t="shared" si="4"/>
        <v>8400</v>
      </c>
      <c r="L43" s="11">
        <f t="shared" si="36"/>
        <v>504</v>
      </c>
      <c r="M43" s="11">
        <f t="shared" si="5"/>
        <v>63</v>
      </c>
      <c r="N43" s="11">
        <v>0</v>
      </c>
      <c r="O43" s="11">
        <v>0</v>
      </c>
      <c r="P43" s="11"/>
      <c r="Q43" s="11">
        <f t="shared" si="6"/>
        <v>567</v>
      </c>
      <c r="R43" s="107">
        <v>1740</v>
      </c>
      <c r="S43" s="94">
        <v>770</v>
      </c>
      <c r="T43" s="11">
        <f t="shared" si="7"/>
        <v>10343</v>
      </c>
      <c r="U43" s="11">
        <f t="shared" si="8"/>
        <v>-3</v>
      </c>
      <c r="V43" s="11">
        <f t="shared" si="9"/>
        <v>10340</v>
      </c>
      <c r="W43" s="68" t="s">
        <v>133</v>
      </c>
      <c r="X43" s="46"/>
      <c r="Y43" s="46"/>
    </row>
    <row r="44" spans="1:25" s="1" customFormat="1" ht="69.95" customHeight="1" x14ac:dyDescent="0.25">
      <c r="A44" s="48">
        <f>SUBTOTAL(3,$B$3:B44)</f>
        <v>41</v>
      </c>
      <c r="B44" s="48">
        <v>56</v>
      </c>
      <c r="C44" s="44"/>
      <c r="D44" s="58" t="s">
        <v>274</v>
      </c>
      <c r="E44" s="141">
        <v>101586226447</v>
      </c>
      <c r="F44" s="58">
        <v>5608383155</v>
      </c>
      <c r="G44" s="61">
        <v>340</v>
      </c>
      <c r="H44" s="74">
        <v>24</v>
      </c>
      <c r="I44" s="94">
        <f t="shared" si="2"/>
        <v>4896</v>
      </c>
      <c r="J44" s="94">
        <f t="shared" si="3"/>
        <v>3264</v>
      </c>
      <c r="K44" s="94">
        <f t="shared" si="4"/>
        <v>8160</v>
      </c>
      <c r="L44" s="11">
        <f t="shared" si="36"/>
        <v>490</v>
      </c>
      <c r="M44" s="11">
        <f t="shared" si="5"/>
        <v>62</v>
      </c>
      <c r="N44" s="11">
        <v>0</v>
      </c>
      <c r="O44" s="11"/>
      <c r="P44" s="11"/>
      <c r="Q44" s="11">
        <f t="shared" si="6"/>
        <v>552</v>
      </c>
      <c r="R44" s="107">
        <v>2860</v>
      </c>
      <c r="S44" s="11">
        <v>420</v>
      </c>
      <c r="T44" s="11">
        <f t="shared" ref="T44" si="37">K44-Q44+R44+S44</f>
        <v>10888</v>
      </c>
      <c r="U44" s="11">
        <f t="shared" ref="U44" si="38">MROUND(T44,10)-T44</f>
        <v>2</v>
      </c>
      <c r="V44" s="11">
        <f t="shared" ref="V44" si="39">SUM(T44:U44)</f>
        <v>10890</v>
      </c>
      <c r="W44" s="68"/>
      <c r="X44" s="46"/>
      <c r="Y44" s="46"/>
    </row>
    <row r="45" spans="1:25" s="99" customFormat="1" ht="69.95" customHeight="1" x14ac:dyDescent="0.25">
      <c r="A45" s="48">
        <f>SUBTOTAL(3,$B$3:B45)</f>
        <v>42</v>
      </c>
      <c r="B45" s="48">
        <v>57</v>
      </c>
      <c r="C45" s="44"/>
      <c r="D45" s="56" t="s">
        <v>157</v>
      </c>
      <c r="E45" s="141">
        <v>101525951997</v>
      </c>
      <c r="F45" s="100">
        <v>5608140162</v>
      </c>
      <c r="G45" s="61">
        <v>315</v>
      </c>
      <c r="H45" s="74">
        <v>0</v>
      </c>
      <c r="I45" s="11">
        <f t="shared" si="2"/>
        <v>0</v>
      </c>
      <c r="J45" s="11">
        <f t="shared" si="3"/>
        <v>0</v>
      </c>
      <c r="K45" s="11">
        <f t="shared" si="4"/>
        <v>0</v>
      </c>
      <c r="L45" s="11">
        <f t="shared" si="36"/>
        <v>0</v>
      </c>
      <c r="M45" s="11">
        <f t="shared" si="5"/>
        <v>0</v>
      </c>
      <c r="N45" s="11">
        <v>0</v>
      </c>
      <c r="O45" s="11">
        <v>0</v>
      </c>
      <c r="P45" s="11"/>
      <c r="Q45" s="11">
        <f t="shared" si="6"/>
        <v>0</v>
      </c>
      <c r="R45" s="107">
        <v>0</v>
      </c>
      <c r="S45" s="94">
        <v>0</v>
      </c>
      <c r="T45" s="11">
        <f t="shared" si="7"/>
        <v>0</v>
      </c>
      <c r="U45" s="11">
        <f t="shared" si="8"/>
        <v>0</v>
      </c>
      <c r="V45" s="11">
        <f t="shared" si="9"/>
        <v>0</v>
      </c>
      <c r="W45" s="8" t="s">
        <v>165</v>
      </c>
      <c r="X45" s="98"/>
      <c r="Y45" s="98"/>
    </row>
    <row r="46" spans="1:25" s="99" customFormat="1" ht="69.95" customHeight="1" x14ac:dyDescent="0.25">
      <c r="A46" s="48">
        <f>SUBTOTAL(3,$B$3:B46)</f>
        <v>43</v>
      </c>
      <c r="B46" s="48">
        <v>58</v>
      </c>
      <c r="C46" s="44"/>
      <c r="D46" s="58" t="s">
        <v>159</v>
      </c>
      <c r="E46" s="141">
        <v>100961743576</v>
      </c>
      <c r="F46" s="100">
        <v>5608143796</v>
      </c>
      <c r="G46" s="61">
        <v>315</v>
      </c>
      <c r="H46" s="74">
        <v>0</v>
      </c>
      <c r="I46" s="11">
        <f t="shared" si="2"/>
        <v>0</v>
      </c>
      <c r="J46" s="11">
        <f t="shared" si="3"/>
        <v>0</v>
      </c>
      <c r="K46" s="11">
        <f t="shared" si="4"/>
        <v>0</v>
      </c>
      <c r="L46" s="11">
        <f t="shared" si="36"/>
        <v>0</v>
      </c>
      <c r="M46" s="11">
        <f t="shared" si="5"/>
        <v>0</v>
      </c>
      <c r="N46" s="11">
        <v>0</v>
      </c>
      <c r="O46" s="11">
        <v>0</v>
      </c>
      <c r="P46" s="11"/>
      <c r="Q46" s="11">
        <f t="shared" si="6"/>
        <v>0</v>
      </c>
      <c r="R46" s="107">
        <v>0</v>
      </c>
      <c r="S46" s="94">
        <v>0</v>
      </c>
      <c r="T46" s="11">
        <f t="shared" si="7"/>
        <v>0</v>
      </c>
      <c r="U46" s="11">
        <f t="shared" si="8"/>
        <v>0</v>
      </c>
      <c r="V46" s="11">
        <f t="shared" si="9"/>
        <v>0</v>
      </c>
      <c r="W46" s="95" t="s">
        <v>227</v>
      </c>
      <c r="X46" s="98"/>
      <c r="Y46" s="98"/>
    </row>
    <row r="47" spans="1:25" s="99" customFormat="1" ht="69.95" customHeight="1" x14ac:dyDescent="0.25">
      <c r="A47" s="48">
        <f>SUBTOTAL(3,$B$3:B47)</f>
        <v>44</v>
      </c>
      <c r="B47" s="48">
        <v>59</v>
      </c>
      <c r="C47" s="44"/>
      <c r="D47" s="103" t="s">
        <v>162</v>
      </c>
      <c r="E47" s="141">
        <v>101499935714</v>
      </c>
      <c r="F47" s="100">
        <v>5608143455</v>
      </c>
      <c r="G47" s="61">
        <v>365</v>
      </c>
      <c r="H47" s="74">
        <v>0</v>
      </c>
      <c r="I47" s="11">
        <f t="shared" si="2"/>
        <v>0</v>
      </c>
      <c r="J47" s="11">
        <f t="shared" si="3"/>
        <v>0</v>
      </c>
      <c r="K47" s="11">
        <f t="shared" si="4"/>
        <v>0</v>
      </c>
      <c r="L47" s="11">
        <f t="shared" si="36"/>
        <v>0</v>
      </c>
      <c r="M47" s="11">
        <f t="shared" si="5"/>
        <v>0</v>
      </c>
      <c r="N47" s="11">
        <v>0</v>
      </c>
      <c r="O47" s="11">
        <v>0</v>
      </c>
      <c r="P47" s="11"/>
      <c r="Q47" s="11">
        <f t="shared" si="6"/>
        <v>0</v>
      </c>
      <c r="R47" s="107">
        <v>0</v>
      </c>
      <c r="S47" s="94"/>
      <c r="T47" s="11">
        <f t="shared" si="7"/>
        <v>0</v>
      </c>
      <c r="U47" s="11">
        <f t="shared" si="8"/>
        <v>0</v>
      </c>
      <c r="V47" s="11">
        <f t="shared" si="9"/>
        <v>0</v>
      </c>
      <c r="W47" s="8" t="str">
        <f t="shared" ref="W47" si="40">IF(V47&lt;1,"---------- NA-------------","")</f>
        <v>---------- NA-------------</v>
      </c>
      <c r="X47" s="98"/>
      <c r="Y47" s="98"/>
    </row>
    <row r="48" spans="1:25" s="76" customFormat="1" ht="69.95" customHeight="1" x14ac:dyDescent="0.25">
      <c r="A48" s="48">
        <f>SUBTOTAL(3,$B$3:B48)</f>
        <v>45</v>
      </c>
      <c r="B48" s="50">
        <v>60</v>
      </c>
      <c r="C48" s="96"/>
      <c r="D48" s="103" t="s">
        <v>160</v>
      </c>
      <c r="E48" s="141">
        <v>100698501283</v>
      </c>
      <c r="F48" s="100">
        <v>5608142115</v>
      </c>
      <c r="G48" s="71">
        <v>365</v>
      </c>
      <c r="H48" s="101">
        <v>0</v>
      </c>
      <c r="I48" s="97">
        <f t="shared" si="2"/>
        <v>0</v>
      </c>
      <c r="J48" s="97">
        <f t="shared" si="3"/>
        <v>0</v>
      </c>
      <c r="K48" s="97">
        <f t="shared" si="4"/>
        <v>0</v>
      </c>
      <c r="L48" s="11">
        <f t="shared" si="36"/>
        <v>0</v>
      </c>
      <c r="M48" s="11">
        <f t="shared" si="5"/>
        <v>0</v>
      </c>
      <c r="N48" s="11">
        <v>0</v>
      </c>
      <c r="O48" s="11">
        <v>0</v>
      </c>
      <c r="P48" s="11"/>
      <c r="Q48" s="11">
        <f t="shared" si="6"/>
        <v>0</v>
      </c>
      <c r="R48" s="107">
        <v>0</v>
      </c>
      <c r="S48" s="94"/>
      <c r="T48" s="11">
        <f t="shared" si="7"/>
        <v>0</v>
      </c>
      <c r="U48" s="11">
        <f t="shared" si="8"/>
        <v>0</v>
      </c>
      <c r="V48" s="11">
        <f t="shared" si="9"/>
        <v>0</v>
      </c>
      <c r="W48" s="68" t="s">
        <v>220</v>
      </c>
      <c r="X48" s="102"/>
      <c r="Y48" s="102"/>
    </row>
    <row r="49" spans="1:25" s="76" customFormat="1" ht="69.95" customHeight="1" x14ac:dyDescent="0.25">
      <c r="A49" s="48">
        <f>SUBTOTAL(3,$B$3:B49)</f>
        <v>46</v>
      </c>
      <c r="B49" s="50">
        <v>61</v>
      </c>
      <c r="C49" s="96"/>
      <c r="D49" s="160" t="s">
        <v>275</v>
      </c>
      <c r="E49" s="141">
        <v>101172765576</v>
      </c>
      <c r="F49" s="58">
        <v>5608381788</v>
      </c>
      <c r="G49" s="71">
        <v>315</v>
      </c>
      <c r="H49" s="101">
        <v>3</v>
      </c>
      <c r="I49" s="97">
        <f t="shared" si="2"/>
        <v>567</v>
      </c>
      <c r="J49" s="97">
        <f t="shared" si="3"/>
        <v>378</v>
      </c>
      <c r="K49" s="97">
        <f t="shared" si="4"/>
        <v>945</v>
      </c>
      <c r="L49" s="11">
        <f t="shared" si="36"/>
        <v>57</v>
      </c>
      <c r="M49" s="11">
        <f t="shared" si="5"/>
        <v>8</v>
      </c>
      <c r="N49" s="11">
        <v>0</v>
      </c>
      <c r="O49" s="11"/>
      <c r="P49" s="11">
        <v>180</v>
      </c>
      <c r="Q49" s="11">
        <f t="shared" si="6"/>
        <v>245</v>
      </c>
      <c r="R49" s="107">
        <v>0</v>
      </c>
      <c r="S49" s="11"/>
      <c r="T49" s="11">
        <f t="shared" ref="T49" si="41">K49-Q49+R49+S49</f>
        <v>700</v>
      </c>
      <c r="U49" s="11">
        <f t="shared" ref="U49" si="42">MROUND(T49,10)-T49</f>
        <v>0</v>
      </c>
      <c r="V49" s="11">
        <f t="shared" ref="V49" si="43">SUM(T49:U49)</f>
        <v>700</v>
      </c>
      <c r="W49" s="68" t="s">
        <v>284</v>
      </c>
      <c r="X49" s="102"/>
      <c r="Y49" s="102"/>
    </row>
    <row r="50" spans="1:25" s="1" customFormat="1" ht="69.95" customHeight="1" x14ac:dyDescent="0.25">
      <c r="A50" s="48">
        <f>SUBTOTAL(3,$B$3:B50)</f>
        <v>47</v>
      </c>
      <c r="B50" s="50">
        <v>62</v>
      </c>
      <c r="C50" s="96"/>
      <c r="D50" s="53" t="s">
        <v>46</v>
      </c>
      <c r="E50" s="141">
        <v>101355510711</v>
      </c>
      <c r="F50" s="54">
        <v>5701462837</v>
      </c>
      <c r="G50" s="71">
        <v>325</v>
      </c>
      <c r="H50" s="101">
        <v>24</v>
      </c>
      <c r="I50" s="97">
        <f t="shared" si="2"/>
        <v>4680</v>
      </c>
      <c r="J50" s="97">
        <f t="shared" si="3"/>
        <v>3120</v>
      </c>
      <c r="K50" s="97">
        <f t="shared" si="4"/>
        <v>7800</v>
      </c>
      <c r="L50" s="11">
        <f t="shared" si="36"/>
        <v>468</v>
      </c>
      <c r="M50" s="11">
        <f t="shared" si="5"/>
        <v>59</v>
      </c>
      <c r="N50" s="11">
        <v>0</v>
      </c>
      <c r="O50" s="11">
        <v>0</v>
      </c>
      <c r="P50" s="11"/>
      <c r="Q50" s="11">
        <f t="shared" si="6"/>
        <v>527</v>
      </c>
      <c r="R50" s="107">
        <v>2420</v>
      </c>
      <c r="S50" s="11">
        <v>910</v>
      </c>
      <c r="T50" s="11">
        <f t="shared" si="7"/>
        <v>10603</v>
      </c>
      <c r="U50" s="11">
        <f t="shared" si="8"/>
        <v>-3</v>
      </c>
      <c r="V50" s="11">
        <f t="shared" si="9"/>
        <v>10600</v>
      </c>
      <c r="W50" s="68" t="s">
        <v>123</v>
      </c>
      <c r="X50" s="46"/>
      <c r="Y50" s="46"/>
    </row>
    <row r="51" spans="1:25" s="1" customFormat="1" ht="69.95" customHeight="1" x14ac:dyDescent="0.25">
      <c r="A51" s="48">
        <f>SUBTOTAL(3,$B$3:B51)</f>
        <v>48</v>
      </c>
      <c r="B51" s="50">
        <v>63</v>
      </c>
      <c r="C51" s="96"/>
      <c r="D51" s="58" t="s">
        <v>276</v>
      </c>
      <c r="E51" s="141">
        <v>101586226391</v>
      </c>
      <c r="F51" s="58">
        <v>5608381465</v>
      </c>
      <c r="G51" s="71">
        <v>315</v>
      </c>
      <c r="H51" s="101">
        <v>5</v>
      </c>
      <c r="I51" s="97">
        <f t="shared" si="2"/>
        <v>945</v>
      </c>
      <c r="J51" s="97">
        <f t="shared" si="3"/>
        <v>630</v>
      </c>
      <c r="K51" s="97">
        <f t="shared" si="4"/>
        <v>1575</v>
      </c>
      <c r="L51" s="11">
        <f t="shared" si="36"/>
        <v>95</v>
      </c>
      <c r="M51" s="11">
        <f t="shared" si="5"/>
        <v>12</v>
      </c>
      <c r="N51" s="11">
        <v>0</v>
      </c>
      <c r="O51" s="11"/>
      <c r="P51" s="11"/>
      <c r="Q51" s="11">
        <f t="shared" si="6"/>
        <v>107</v>
      </c>
      <c r="R51" s="107">
        <v>0</v>
      </c>
      <c r="S51" s="11">
        <v>140</v>
      </c>
      <c r="T51" s="11">
        <f t="shared" ref="T51:T52" si="44">K51-Q51+R51+S51</f>
        <v>1608</v>
      </c>
      <c r="U51" s="11">
        <f t="shared" ref="U51:U52" si="45">MROUND(T51,10)-T51</f>
        <v>2</v>
      </c>
      <c r="V51" s="11">
        <f t="shared" ref="V51:V52" si="46">SUM(T51:U51)</f>
        <v>1610</v>
      </c>
      <c r="W51" s="68"/>
      <c r="X51" s="46"/>
      <c r="Y51" s="46"/>
    </row>
    <row r="52" spans="1:25" s="1" customFormat="1" ht="69.95" customHeight="1" x14ac:dyDescent="0.25">
      <c r="A52" s="48">
        <f>SUBTOTAL(3,$B$3:B52)</f>
        <v>49</v>
      </c>
      <c r="B52" s="50">
        <v>65</v>
      </c>
      <c r="C52" s="96"/>
      <c r="D52" s="58" t="s">
        <v>278</v>
      </c>
      <c r="E52" s="147">
        <v>101584953625</v>
      </c>
      <c r="F52" s="58">
        <v>5608394685</v>
      </c>
      <c r="G52" s="71">
        <v>330</v>
      </c>
      <c r="H52" s="101">
        <v>4</v>
      </c>
      <c r="I52" s="97">
        <f t="shared" si="2"/>
        <v>792</v>
      </c>
      <c r="J52" s="97">
        <f t="shared" si="3"/>
        <v>528</v>
      </c>
      <c r="K52" s="97">
        <f t="shared" si="4"/>
        <v>1320</v>
      </c>
      <c r="L52" s="11">
        <f t="shared" si="36"/>
        <v>79</v>
      </c>
      <c r="M52" s="11">
        <f t="shared" si="5"/>
        <v>10</v>
      </c>
      <c r="N52" s="11">
        <v>0</v>
      </c>
      <c r="O52" s="11"/>
      <c r="P52" s="11"/>
      <c r="Q52" s="11">
        <f t="shared" si="6"/>
        <v>89</v>
      </c>
      <c r="R52" s="107">
        <v>0</v>
      </c>
      <c r="S52" s="11">
        <v>140</v>
      </c>
      <c r="T52" s="11">
        <f t="shared" si="44"/>
        <v>1371</v>
      </c>
      <c r="U52" s="11">
        <f t="shared" si="45"/>
        <v>-1</v>
      </c>
      <c r="V52" s="11">
        <f t="shared" si="46"/>
        <v>1370</v>
      </c>
      <c r="W52" s="68"/>
      <c r="X52" s="46"/>
      <c r="Y52" s="46"/>
    </row>
    <row r="53" spans="1:25" s="1" customFormat="1" ht="69.95" customHeight="1" x14ac:dyDescent="0.25">
      <c r="A53" s="48">
        <f>SUBTOTAL(3,$B$3:B53)</f>
        <v>50</v>
      </c>
      <c r="B53" s="50">
        <v>67</v>
      </c>
      <c r="C53" s="96"/>
      <c r="D53" s="58" t="s">
        <v>168</v>
      </c>
      <c r="E53" s="147">
        <v>101545860441</v>
      </c>
      <c r="F53" s="89">
        <v>5608209331</v>
      </c>
      <c r="G53" s="71">
        <v>315</v>
      </c>
      <c r="H53" s="101">
        <v>6</v>
      </c>
      <c r="I53" s="97">
        <f t="shared" si="2"/>
        <v>1134</v>
      </c>
      <c r="J53" s="97">
        <f t="shared" si="3"/>
        <v>756</v>
      </c>
      <c r="K53" s="97">
        <f t="shared" si="4"/>
        <v>1890</v>
      </c>
      <c r="L53" s="11">
        <f t="shared" si="36"/>
        <v>113</v>
      </c>
      <c r="M53" s="11">
        <f t="shared" si="5"/>
        <v>15</v>
      </c>
      <c r="N53" s="11">
        <v>300</v>
      </c>
      <c r="O53" s="11">
        <v>1000</v>
      </c>
      <c r="P53" s="11"/>
      <c r="Q53" s="11">
        <f t="shared" si="6"/>
        <v>1428</v>
      </c>
      <c r="R53" s="107">
        <v>0</v>
      </c>
      <c r="S53" s="11">
        <v>175</v>
      </c>
      <c r="T53" s="11">
        <f t="shared" si="7"/>
        <v>637</v>
      </c>
      <c r="U53" s="11">
        <f t="shared" si="8"/>
        <v>3</v>
      </c>
      <c r="V53" s="11">
        <f t="shared" si="9"/>
        <v>640</v>
      </c>
      <c r="W53" s="68" t="s">
        <v>237</v>
      </c>
      <c r="X53" s="46"/>
      <c r="Y53" s="46"/>
    </row>
    <row r="54" spans="1:25" s="1" customFormat="1" ht="69.95" customHeight="1" x14ac:dyDescent="0.25">
      <c r="A54" s="48">
        <f>SUBTOTAL(3,$B$3:B54)</f>
        <v>51</v>
      </c>
      <c r="B54" s="50">
        <v>68</v>
      </c>
      <c r="C54" s="96"/>
      <c r="D54" s="58" t="s">
        <v>169</v>
      </c>
      <c r="E54" s="168">
        <v>101545860473</v>
      </c>
      <c r="F54" s="89">
        <v>5608188269</v>
      </c>
      <c r="G54" s="71">
        <v>340</v>
      </c>
      <c r="H54" s="101">
        <v>22</v>
      </c>
      <c r="I54" s="97">
        <f t="shared" si="2"/>
        <v>4488</v>
      </c>
      <c r="J54" s="97">
        <f t="shared" si="3"/>
        <v>2992</v>
      </c>
      <c r="K54" s="97">
        <f t="shared" si="4"/>
        <v>7480</v>
      </c>
      <c r="L54" s="11">
        <f t="shared" si="36"/>
        <v>449</v>
      </c>
      <c r="M54" s="11">
        <f t="shared" si="5"/>
        <v>57</v>
      </c>
      <c r="N54" s="11">
        <v>0</v>
      </c>
      <c r="O54" s="11">
        <v>0</v>
      </c>
      <c r="P54" s="11"/>
      <c r="Q54" s="11">
        <f t="shared" si="6"/>
        <v>506</v>
      </c>
      <c r="R54" s="107">
        <v>1020</v>
      </c>
      <c r="S54" s="11">
        <v>420</v>
      </c>
      <c r="T54" s="11">
        <f t="shared" si="7"/>
        <v>8414</v>
      </c>
      <c r="U54" s="11">
        <f t="shared" si="8"/>
        <v>-4</v>
      </c>
      <c r="V54" s="11">
        <f t="shared" si="9"/>
        <v>8410</v>
      </c>
      <c r="W54" s="68" t="s">
        <v>234</v>
      </c>
      <c r="X54" s="46"/>
      <c r="Y54" s="46"/>
    </row>
    <row r="55" spans="1:25" s="1" customFormat="1" ht="69.95" customHeight="1" x14ac:dyDescent="0.25">
      <c r="A55" s="48">
        <f>SUBTOTAL(3,$B$3:B55)</f>
        <v>52</v>
      </c>
      <c r="B55" s="50">
        <v>69</v>
      </c>
      <c r="C55" s="96"/>
      <c r="D55" s="58" t="s">
        <v>279</v>
      </c>
      <c r="E55" s="147">
        <v>101221163581</v>
      </c>
      <c r="F55" s="58">
        <v>5608394601</v>
      </c>
      <c r="G55" s="71">
        <v>340</v>
      </c>
      <c r="H55" s="101">
        <v>16</v>
      </c>
      <c r="I55" s="97">
        <f t="shared" si="2"/>
        <v>3264</v>
      </c>
      <c r="J55" s="97">
        <f t="shared" si="3"/>
        <v>2176</v>
      </c>
      <c r="K55" s="97">
        <f t="shared" si="4"/>
        <v>5440</v>
      </c>
      <c r="L55" s="11">
        <f t="shared" si="36"/>
        <v>326</v>
      </c>
      <c r="M55" s="11">
        <f t="shared" si="5"/>
        <v>41</v>
      </c>
      <c r="N55" s="11">
        <v>0</v>
      </c>
      <c r="O55" s="11"/>
      <c r="P55" s="11"/>
      <c r="Q55" s="11">
        <f t="shared" si="6"/>
        <v>367</v>
      </c>
      <c r="R55" s="107">
        <v>340</v>
      </c>
      <c r="S55" s="11">
        <v>595</v>
      </c>
      <c r="T55" s="11">
        <f t="shared" ref="T55" si="47">K55-Q55+R55+S55</f>
        <v>6008</v>
      </c>
      <c r="U55" s="11">
        <f t="shared" ref="U55" si="48">MROUND(T55,10)-T55</f>
        <v>2</v>
      </c>
      <c r="V55" s="11">
        <f t="shared" ref="V55" si="49">SUM(T55:U55)</f>
        <v>6010</v>
      </c>
      <c r="W55" s="68"/>
      <c r="X55" s="46"/>
      <c r="Y55" s="46"/>
    </row>
    <row r="56" spans="1:25" s="1" customFormat="1" ht="69.95" customHeight="1" x14ac:dyDescent="0.25">
      <c r="A56" s="48">
        <f>SUBTOTAL(3,$B$3:B56)</f>
        <v>53</v>
      </c>
      <c r="B56" s="50">
        <v>70</v>
      </c>
      <c r="C56" s="96"/>
      <c r="D56" s="58" t="s">
        <v>170</v>
      </c>
      <c r="E56" s="168">
        <v>101415612461</v>
      </c>
      <c r="F56" s="89">
        <v>5608187501</v>
      </c>
      <c r="G56" s="71">
        <v>350</v>
      </c>
      <c r="H56" s="101">
        <v>23</v>
      </c>
      <c r="I56" s="97">
        <f t="shared" si="2"/>
        <v>4830</v>
      </c>
      <c r="J56" s="97">
        <f t="shared" si="3"/>
        <v>3220</v>
      </c>
      <c r="K56" s="97">
        <f t="shared" si="4"/>
        <v>8050</v>
      </c>
      <c r="L56" s="11">
        <f t="shared" si="36"/>
        <v>483</v>
      </c>
      <c r="M56" s="11">
        <f t="shared" si="5"/>
        <v>61</v>
      </c>
      <c r="N56" s="11">
        <v>0</v>
      </c>
      <c r="O56" s="11">
        <v>0</v>
      </c>
      <c r="P56" s="11"/>
      <c r="Q56" s="11">
        <f t="shared" si="6"/>
        <v>544</v>
      </c>
      <c r="R56" s="107">
        <v>2090</v>
      </c>
      <c r="S56" s="11">
        <v>910</v>
      </c>
      <c r="T56" s="11">
        <f t="shared" si="7"/>
        <v>10506</v>
      </c>
      <c r="U56" s="11">
        <f t="shared" si="8"/>
        <v>4</v>
      </c>
      <c r="V56" s="11">
        <f t="shared" si="9"/>
        <v>10510</v>
      </c>
      <c r="W56" s="68" t="s">
        <v>222</v>
      </c>
      <c r="X56" s="46"/>
      <c r="Y56" s="46"/>
    </row>
    <row r="57" spans="1:25" s="1" customFormat="1" ht="69.95" customHeight="1" x14ac:dyDescent="0.25">
      <c r="A57" s="48">
        <f>SUBTOTAL(3,$B$3:B57)</f>
        <v>54</v>
      </c>
      <c r="B57" s="50">
        <v>71</v>
      </c>
      <c r="C57" s="96"/>
      <c r="D57" s="58" t="s">
        <v>171</v>
      </c>
      <c r="E57" s="168">
        <v>101201502401</v>
      </c>
      <c r="F57" s="89">
        <v>5608187532</v>
      </c>
      <c r="G57" s="71">
        <v>350</v>
      </c>
      <c r="H57" s="101">
        <v>14</v>
      </c>
      <c r="I57" s="97">
        <f t="shared" si="2"/>
        <v>2940</v>
      </c>
      <c r="J57" s="97">
        <f t="shared" si="3"/>
        <v>1960</v>
      </c>
      <c r="K57" s="97">
        <f t="shared" si="4"/>
        <v>4900</v>
      </c>
      <c r="L57" s="11">
        <f t="shared" si="36"/>
        <v>294</v>
      </c>
      <c r="M57" s="11">
        <f t="shared" si="5"/>
        <v>37</v>
      </c>
      <c r="N57" s="11">
        <v>0</v>
      </c>
      <c r="O57" s="11">
        <v>0</v>
      </c>
      <c r="P57" s="11"/>
      <c r="Q57" s="11">
        <f t="shared" si="6"/>
        <v>331</v>
      </c>
      <c r="R57" s="107">
        <v>1050</v>
      </c>
      <c r="S57" s="11">
        <v>560</v>
      </c>
      <c r="T57" s="11">
        <f t="shared" si="7"/>
        <v>6179</v>
      </c>
      <c r="U57" s="11">
        <f t="shared" si="8"/>
        <v>1</v>
      </c>
      <c r="V57" s="11">
        <f t="shared" si="9"/>
        <v>6180</v>
      </c>
      <c r="W57" s="68" t="s">
        <v>223</v>
      </c>
      <c r="X57" s="46"/>
      <c r="Y57" s="46"/>
    </row>
    <row r="58" spans="1:25" s="1" customFormat="1" ht="69.95" customHeight="1" x14ac:dyDescent="0.25">
      <c r="A58" s="48">
        <f>SUBTOTAL(3,$B$3:B58)</f>
        <v>55</v>
      </c>
      <c r="B58" s="50">
        <v>72</v>
      </c>
      <c r="C58" s="96"/>
      <c r="D58" s="58" t="s">
        <v>172</v>
      </c>
      <c r="E58" s="168">
        <v>101545860456</v>
      </c>
      <c r="F58" s="89">
        <v>5608187603</v>
      </c>
      <c r="G58" s="71">
        <v>315</v>
      </c>
      <c r="H58" s="101">
        <v>3</v>
      </c>
      <c r="I58" s="97">
        <f t="shared" si="2"/>
        <v>567</v>
      </c>
      <c r="J58" s="97">
        <f t="shared" si="3"/>
        <v>378</v>
      </c>
      <c r="K58" s="97">
        <f t="shared" si="4"/>
        <v>945</v>
      </c>
      <c r="L58" s="11">
        <f t="shared" si="36"/>
        <v>57</v>
      </c>
      <c r="M58" s="11">
        <f t="shared" si="5"/>
        <v>8</v>
      </c>
      <c r="N58" s="11">
        <v>0</v>
      </c>
      <c r="O58" s="11">
        <v>0</v>
      </c>
      <c r="P58" s="11"/>
      <c r="Q58" s="11">
        <f t="shared" si="6"/>
        <v>65</v>
      </c>
      <c r="R58" s="107">
        <v>0</v>
      </c>
      <c r="S58" s="11">
        <v>35</v>
      </c>
      <c r="T58" s="11">
        <f t="shared" si="7"/>
        <v>915</v>
      </c>
      <c r="U58" s="11">
        <f t="shared" si="8"/>
        <v>5</v>
      </c>
      <c r="V58" s="11">
        <f t="shared" si="9"/>
        <v>920</v>
      </c>
      <c r="W58" s="68" t="s">
        <v>228</v>
      </c>
      <c r="X58" s="46"/>
      <c r="Y58" s="46"/>
    </row>
    <row r="59" spans="1:25" s="1" customFormat="1" ht="69.95" customHeight="1" x14ac:dyDescent="0.25">
      <c r="A59" s="48">
        <f>SUBTOTAL(3,$B$3:B59)</f>
        <v>56</v>
      </c>
      <c r="B59" s="50">
        <v>73</v>
      </c>
      <c r="C59" s="96"/>
      <c r="D59" s="58" t="s">
        <v>280</v>
      </c>
      <c r="E59" s="147">
        <v>101419777976</v>
      </c>
      <c r="F59" s="58">
        <v>5607709153</v>
      </c>
      <c r="G59" s="71">
        <v>340</v>
      </c>
      <c r="H59" s="101">
        <v>14</v>
      </c>
      <c r="I59" s="97">
        <f t="shared" si="2"/>
        <v>2856</v>
      </c>
      <c r="J59" s="97">
        <f t="shared" si="3"/>
        <v>1904</v>
      </c>
      <c r="K59" s="97">
        <f t="shared" si="4"/>
        <v>4760</v>
      </c>
      <c r="L59" s="11">
        <f t="shared" si="36"/>
        <v>286</v>
      </c>
      <c r="M59" s="11">
        <f t="shared" si="5"/>
        <v>36</v>
      </c>
      <c r="N59" s="11">
        <v>0</v>
      </c>
      <c r="O59" s="11"/>
      <c r="P59" s="11"/>
      <c r="Q59" s="11">
        <f t="shared" si="6"/>
        <v>322</v>
      </c>
      <c r="R59" s="107">
        <v>680</v>
      </c>
      <c r="S59" s="11">
        <v>350</v>
      </c>
      <c r="T59" s="11">
        <f t="shared" ref="T59:T60" si="50">K59-Q59+R59+S59</f>
        <v>5468</v>
      </c>
      <c r="U59" s="11">
        <f t="shared" ref="U59:U60" si="51">MROUND(T59,10)-T59</f>
        <v>2</v>
      </c>
      <c r="V59" s="11">
        <f t="shared" ref="V59:V60" si="52">SUM(T59:U59)</f>
        <v>5470</v>
      </c>
      <c r="W59" s="68"/>
      <c r="X59" s="46"/>
      <c r="Y59" s="46"/>
    </row>
    <row r="60" spans="1:25" s="1" customFormat="1" ht="69.95" customHeight="1" x14ac:dyDescent="0.25">
      <c r="A60" s="48">
        <f>SUBTOTAL(3,$B$3:B60)</f>
        <v>57</v>
      </c>
      <c r="B60" s="50">
        <v>74</v>
      </c>
      <c r="C60" s="96"/>
      <c r="D60" s="58" t="s">
        <v>281</v>
      </c>
      <c r="E60" s="147">
        <v>101432395608</v>
      </c>
      <c r="F60" s="58">
        <v>5608394497</v>
      </c>
      <c r="G60" s="71">
        <v>340</v>
      </c>
      <c r="H60" s="101">
        <v>8</v>
      </c>
      <c r="I60" s="97">
        <f t="shared" si="2"/>
        <v>1632</v>
      </c>
      <c r="J60" s="97">
        <f t="shared" si="3"/>
        <v>1088</v>
      </c>
      <c r="K60" s="97">
        <f t="shared" si="4"/>
        <v>2720</v>
      </c>
      <c r="L60" s="11">
        <f t="shared" si="36"/>
        <v>163</v>
      </c>
      <c r="M60" s="11">
        <f t="shared" si="5"/>
        <v>21</v>
      </c>
      <c r="N60" s="11">
        <v>0</v>
      </c>
      <c r="O60" s="11"/>
      <c r="P60" s="11"/>
      <c r="Q60" s="11">
        <f t="shared" si="6"/>
        <v>184</v>
      </c>
      <c r="R60" s="107">
        <v>340</v>
      </c>
      <c r="S60" s="11">
        <v>455</v>
      </c>
      <c r="T60" s="11">
        <f t="shared" si="50"/>
        <v>3331</v>
      </c>
      <c r="U60" s="11">
        <f t="shared" si="51"/>
        <v>-1</v>
      </c>
      <c r="V60" s="11">
        <f t="shared" si="52"/>
        <v>3330</v>
      </c>
      <c r="W60" s="68"/>
      <c r="X60" s="46"/>
      <c r="Y60" s="46"/>
    </row>
    <row r="61" spans="1:25" s="1" customFormat="1" ht="69.95" customHeight="1" x14ac:dyDescent="0.25">
      <c r="A61" s="48">
        <f>SUBTOTAL(3,$B$3:B61)</f>
        <v>58</v>
      </c>
      <c r="B61" s="50">
        <v>77</v>
      </c>
      <c r="C61" s="96"/>
      <c r="D61" s="58" t="s">
        <v>173</v>
      </c>
      <c r="E61" s="147">
        <v>101545860425</v>
      </c>
      <c r="F61" s="89">
        <v>5608221684</v>
      </c>
      <c r="G61" s="71">
        <v>325</v>
      </c>
      <c r="H61" s="101">
        <v>22</v>
      </c>
      <c r="I61" s="97">
        <f t="shared" si="2"/>
        <v>4290</v>
      </c>
      <c r="J61" s="97">
        <f t="shared" si="3"/>
        <v>2860</v>
      </c>
      <c r="K61" s="97">
        <f t="shared" si="4"/>
        <v>7150</v>
      </c>
      <c r="L61" s="11">
        <f t="shared" si="36"/>
        <v>429</v>
      </c>
      <c r="M61" s="11">
        <f t="shared" si="5"/>
        <v>54</v>
      </c>
      <c r="N61" s="11">
        <v>0</v>
      </c>
      <c r="O61" s="11">
        <v>0</v>
      </c>
      <c r="P61" s="11"/>
      <c r="Q61" s="11">
        <f t="shared" si="6"/>
        <v>483</v>
      </c>
      <c r="R61" s="107">
        <v>2340</v>
      </c>
      <c r="S61" s="11">
        <v>910</v>
      </c>
      <c r="T61" s="11">
        <f t="shared" si="7"/>
        <v>9917</v>
      </c>
      <c r="U61" s="11">
        <f t="shared" si="8"/>
        <v>3</v>
      </c>
      <c r="V61" s="11">
        <f t="shared" si="9"/>
        <v>9920</v>
      </c>
      <c r="W61" s="8" t="str">
        <f t="shared" ref="W61" si="53">IF(V61&lt;1,"---------- NA-------------","")</f>
        <v/>
      </c>
      <c r="X61" s="46"/>
      <c r="Y61" s="46"/>
    </row>
    <row r="62" spans="1:25" s="1" customFormat="1" ht="58.7" customHeight="1" x14ac:dyDescent="0.25">
      <c r="A62" s="48">
        <f>SUBTOTAL(3,$B$3:B62)</f>
        <v>59</v>
      </c>
      <c r="B62" s="50">
        <v>83</v>
      </c>
      <c r="C62" s="44"/>
      <c r="D62" s="55" t="s">
        <v>47</v>
      </c>
      <c r="E62" s="163">
        <v>101381435759</v>
      </c>
      <c r="F62" s="54">
        <v>5603199384</v>
      </c>
      <c r="G62" s="61">
        <v>315</v>
      </c>
      <c r="H62" s="74">
        <v>23</v>
      </c>
      <c r="I62" s="11">
        <f t="shared" si="2"/>
        <v>4347</v>
      </c>
      <c r="J62" s="11">
        <f t="shared" si="3"/>
        <v>2898</v>
      </c>
      <c r="K62" s="11">
        <f t="shared" si="4"/>
        <v>7245</v>
      </c>
      <c r="L62" s="11">
        <f t="shared" si="36"/>
        <v>435</v>
      </c>
      <c r="M62" s="11">
        <f t="shared" si="5"/>
        <v>55</v>
      </c>
      <c r="N62" s="11">
        <v>300</v>
      </c>
      <c r="O62" s="11">
        <v>0</v>
      </c>
      <c r="P62" s="11"/>
      <c r="Q62" s="11">
        <f t="shared" si="6"/>
        <v>790</v>
      </c>
      <c r="R62" s="107">
        <v>1985</v>
      </c>
      <c r="S62" s="11">
        <v>735</v>
      </c>
      <c r="T62" s="11">
        <f t="shared" si="7"/>
        <v>9175</v>
      </c>
      <c r="U62" s="11">
        <f t="shared" si="8"/>
        <v>5</v>
      </c>
      <c r="V62" s="11">
        <f t="shared" si="9"/>
        <v>9180</v>
      </c>
      <c r="W62" s="68" t="s">
        <v>104</v>
      </c>
      <c r="X62" s="46"/>
      <c r="Y62" s="46"/>
    </row>
    <row r="63" spans="1:25" s="1" customFormat="1" ht="58.7" customHeight="1" x14ac:dyDescent="0.25">
      <c r="A63" s="48">
        <f>SUBTOTAL(3,$B$3:B63)</f>
        <v>60</v>
      </c>
      <c r="B63" s="50">
        <v>85</v>
      </c>
      <c r="C63" s="44"/>
      <c r="D63" s="103" t="s">
        <v>174</v>
      </c>
      <c r="E63" s="147">
        <v>100399621133</v>
      </c>
      <c r="F63" s="89">
        <v>5600167295</v>
      </c>
      <c r="G63" s="61">
        <v>350</v>
      </c>
      <c r="H63" s="74">
        <v>24</v>
      </c>
      <c r="I63" s="11">
        <f t="shared" si="2"/>
        <v>5040</v>
      </c>
      <c r="J63" s="11">
        <f t="shared" si="3"/>
        <v>3360</v>
      </c>
      <c r="K63" s="11">
        <f t="shared" si="4"/>
        <v>8400</v>
      </c>
      <c r="L63" s="11">
        <f t="shared" si="36"/>
        <v>504</v>
      </c>
      <c r="M63" s="11">
        <f t="shared" si="5"/>
        <v>63</v>
      </c>
      <c r="N63" s="11">
        <v>0</v>
      </c>
      <c r="O63" s="11">
        <v>0</v>
      </c>
      <c r="P63" s="11"/>
      <c r="Q63" s="11">
        <f t="shared" si="6"/>
        <v>567</v>
      </c>
      <c r="R63" s="107">
        <v>1740</v>
      </c>
      <c r="S63" s="11">
        <v>665</v>
      </c>
      <c r="T63" s="11">
        <f t="shared" si="7"/>
        <v>10238</v>
      </c>
      <c r="U63" s="11">
        <f t="shared" si="8"/>
        <v>2</v>
      </c>
      <c r="V63" s="11">
        <f t="shared" si="9"/>
        <v>10240</v>
      </c>
      <c r="W63" s="68" t="s">
        <v>250</v>
      </c>
      <c r="X63" s="46"/>
      <c r="Y63" s="46">
        <f>150+90</f>
        <v>240</v>
      </c>
    </row>
    <row r="64" spans="1:25" s="1" customFormat="1" ht="58.7" customHeight="1" x14ac:dyDescent="0.25">
      <c r="A64" s="48">
        <f>SUBTOTAL(3,$B$3:B64)</f>
        <v>61</v>
      </c>
      <c r="B64" s="50">
        <v>87</v>
      </c>
      <c r="C64" s="44"/>
      <c r="D64" s="73" t="s">
        <v>163</v>
      </c>
      <c r="E64" s="141">
        <v>101525951945</v>
      </c>
      <c r="F64" s="58">
        <v>5608164654</v>
      </c>
      <c r="G64" s="61">
        <v>325</v>
      </c>
      <c r="H64" s="74">
        <v>7</v>
      </c>
      <c r="I64" s="11">
        <f t="shared" si="2"/>
        <v>1365</v>
      </c>
      <c r="J64" s="11">
        <f t="shared" si="3"/>
        <v>910</v>
      </c>
      <c r="K64" s="11">
        <f t="shared" si="4"/>
        <v>2275</v>
      </c>
      <c r="L64" s="11">
        <f t="shared" si="36"/>
        <v>137</v>
      </c>
      <c r="M64" s="11">
        <f t="shared" si="5"/>
        <v>18</v>
      </c>
      <c r="N64" s="11">
        <v>0</v>
      </c>
      <c r="O64" s="11">
        <v>0</v>
      </c>
      <c r="P64" s="11"/>
      <c r="Q64" s="11">
        <f t="shared" si="6"/>
        <v>155</v>
      </c>
      <c r="R64" s="107">
        <v>650</v>
      </c>
      <c r="S64" s="11">
        <v>175</v>
      </c>
      <c r="T64" s="11">
        <f t="shared" si="7"/>
        <v>2945</v>
      </c>
      <c r="U64" s="11">
        <f t="shared" si="8"/>
        <v>5</v>
      </c>
      <c r="V64" s="11">
        <f t="shared" si="9"/>
        <v>2950</v>
      </c>
      <c r="W64" s="68" t="s">
        <v>164</v>
      </c>
      <c r="X64" s="46"/>
      <c r="Y64" s="46"/>
    </row>
    <row r="65" spans="1:25" s="1" customFormat="1" ht="58.7" customHeight="1" x14ac:dyDescent="0.25">
      <c r="A65" s="48">
        <f>SUBTOTAL(3,$B$3:B65)</f>
        <v>62</v>
      </c>
      <c r="B65" s="50">
        <v>89</v>
      </c>
      <c r="C65" s="44"/>
      <c r="D65" s="58" t="s">
        <v>175</v>
      </c>
      <c r="E65" s="147">
        <v>101459813419</v>
      </c>
      <c r="F65" s="89">
        <v>5608221861</v>
      </c>
      <c r="G65" s="61">
        <v>340</v>
      </c>
      <c r="H65" s="74">
        <v>24</v>
      </c>
      <c r="I65" s="11">
        <f t="shared" si="2"/>
        <v>4896</v>
      </c>
      <c r="J65" s="11">
        <f t="shared" si="3"/>
        <v>3264</v>
      </c>
      <c r="K65" s="11">
        <f t="shared" si="4"/>
        <v>8160</v>
      </c>
      <c r="L65" s="11">
        <f t="shared" si="36"/>
        <v>490</v>
      </c>
      <c r="M65" s="11">
        <f t="shared" si="5"/>
        <v>62</v>
      </c>
      <c r="N65" s="11">
        <v>0</v>
      </c>
      <c r="O65" s="11">
        <v>0</v>
      </c>
      <c r="P65" s="11"/>
      <c r="Q65" s="11">
        <f t="shared" si="6"/>
        <v>552</v>
      </c>
      <c r="R65" s="107">
        <v>2100</v>
      </c>
      <c r="S65" s="11">
        <v>805</v>
      </c>
      <c r="T65" s="11">
        <f t="shared" si="7"/>
        <v>10513</v>
      </c>
      <c r="U65" s="11">
        <f t="shared" si="8"/>
        <v>-3</v>
      </c>
      <c r="V65" s="11">
        <f t="shared" si="9"/>
        <v>10510</v>
      </c>
      <c r="W65" s="68" t="s">
        <v>226</v>
      </c>
      <c r="X65" s="46"/>
      <c r="Y65" s="46"/>
    </row>
    <row r="66" spans="1:25" s="1" customFormat="1" ht="58.7" customHeight="1" x14ac:dyDescent="0.25">
      <c r="A66" s="48">
        <f>SUBTOTAL(3,$B$3:B66)</f>
        <v>63</v>
      </c>
      <c r="B66" s="50">
        <v>92</v>
      </c>
      <c r="C66" s="44"/>
      <c r="D66" s="58" t="s">
        <v>201</v>
      </c>
      <c r="E66" s="147">
        <v>100787992929</v>
      </c>
      <c r="F66" s="100">
        <v>5608270434</v>
      </c>
      <c r="G66" s="61">
        <v>350</v>
      </c>
      <c r="H66" s="74">
        <v>25</v>
      </c>
      <c r="I66" s="11">
        <f t="shared" si="2"/>
        <v>5250</v>
      </c>
      <c r="J66" s="11">
        <f t="shared" si="3"/>
        <v>3500</v>
      </c>
      <c r="K66" s="11">
        <f t="shared" si="4"/>
        <v>8750</v>
      </c>
      <c r="L66" s="11">
        <f t="shared" si="36"/>
        <v>525</v>
      </c>
      <c r="M66" s="11">
        <f t="shared" si="5"/>
        <v>66</v>
      </c>
      <c r="N66" s="11">
        <v>0</v>
      </c>
      <c r="O66" s="11">
        <v>0</v>
      </c>
      <c r="P66" s="11"/>
      <c r="Q66" s="11">
        <f t="shared" si="6"/>
        <v>591</v>
      </c>
      <c r="R66" s="107">
        <v>2950</v>
      </c>
      <c r="S66" s="11">
        <v>1050</v>
      </c>
      <c r="T66" s="11">
        <f t="shared" si="7"/>
        <v>12159</v>
      </c>
      <c r="U66" s="11">
        <f t="shared" si="8"/>
        <v>1</v>
      </c>
      <c r="V66" s="11">
        <f t="shared" si="9"/>
        <v>12160</v>
      </c>
      <c r="W66" s="68" t="s">
        <v>225</v>
      </c>
      <c r="X66" s="46"/>
      <c r="Y66" s="46"/>
    </row>
    <row r="67" spans="1:25" s="1" customFormat="1" ht="58.7" customHeight="1" x14ac:dyDescent="0.25">
      <c r="A67" s="48">
        <f>SUBTOTAL(3,$B$3:B67)</f>
        <v>64</v>
      </c>
      <c r="B67" s="50">
        <v>93</v>
      </c>
      <c r="C67" s="44"/>
      <c r="D67" s="58" t="s">
        <v>204</v>
      </c>
      <c r="E67" s="147">
        <v>101566783794</v>
      </c>
      <c r="F67" s="77">
        <v>5608308460</v>
      </c>
      <c r="G67" s="61">
        <v>350</v>
      </c>
      <c r="H67" s="74">
        <v>18</v>
      </c>
      <c r="I67" s="11">
        <f t="shared" si="2"/>
        <v>3780</v>
      </c>
      <c r="J67" s="11">
        <f t="shared" si="3"/>
        <v>2520</v>
      </c>
      <c r="K67" s="11">
        <f t="shared" si="4"/>
        <v>6300</v>
      </c>
      <c r="L67" s="11">
        <f t="shared" si="36"/>
        <v>378</v>
      </c>
      <c r="M67" s="11">
        <f t="shared" si="5"/>
        <v>48</v>
      </c>
      <c r="N67" s="11">
        <v>300</v>
      </c>
      <c r="O67" s="11">
        <v>0</v>
      </c>
      <c r="P67" s="11"/>
      <c r="Q67" s="11">
        <f t="shared" si="6"/>
        <v>726</v>
      </c>
      <c r="R67" s="107">
        <v>1400</v>
      </c>
      <c r="S67" s="11">
        <v>770</v>
      </c>
      <c r="T67" s="11">
        <f t="shared" si="7"/>
        <v>7744</v>
      </c>
      <c r="U67" s="11">
        <f t="shared" si="8"/>
        <v>-4</v>
      </c>
      <c r="V67" s="11">
        <f t="shared" si="9"/>
        <v>7740</v>
      </c>
      <c r="W67" s="68" t="s">
        <v>256</v>
      </c>
      <c r="X67" s="46"/>
      <c r="Y67" s="46"/>
    </row>
    <row r="68" spans="1:25" s="1" customFormat="1" ht="80.099999999999994" customHeight="1" x14ac:dyDescent="0.25">
      <c r="A68" s="48">
        <f>SUBTOTAL(3,$B$3:B68)</f>
        <v>65</v>
      </c>
      <c r="B68" s="48">
        <v>95</v>
      </c>
      <c r="C68" s="44"/>
      <c r="D68" s="6" t="s">
        <v>48</v>
      </c>
      <c r="E68" s="163">
        <v>101380999658</v>
      </c>
      <c r="F68" s="54">
        <v>5607575080</v>
      </c>
      <c r="G68" s="61">
        <v>350</v>
      </c>
      <c r="H68" s="74">
        <v>24</v>
      </c>
      <c r="I68" s="11">
        <f t="shared" si="2"/>
        <v>5040</v>
      </c>
      <c r="J68" s="11">
        <f t="shared" si="3"/>
        <v>3360</v>
      </c>
      <c r="K68" s="11">
        <f t="shared" si="4"/>
        <v>8400</v>
      </c>
      <c r="L68" s="11">
        <f t="shared" si="36"/>
        <v>504</v>
      </c>
      <c r="M68" s="11">
        <f t="shared" si="5"/>
        <v>63</v>
      </c>
      <c r="N68" s="11">
        <v>150</v>
      </c>
      <c r="O68" s="11">
        <v>0</v>
      </c>
      <c r="P68" s="11"/>
      <c r="Q68" s="11">
        <f t="shared" si="6"/>
        <v>717</v>
      </c>
      <c r="R68" s="107">
        <v>2520</v>
      </c>
      <c r="S68" s="11">
        <v>980</v>
      </c>
      <c r="T68" s="11">
        <f t="shared" si="7"/>
        <v>11183</v>
      </c>
      <c r="U68" s="11">
        <f t="shared" si="8"/>
        <v>-3</v>
      </c>
      <c r="V68" s="11">
        <f t="shared" si="9"/>
        <v>11180</v>
      </c>
      <c r="W68" s="68" t="s">
        <v>131</v>
      </c>
      <c r="X68" s="46"/>
      <c r="Y68" s="46"/>
    </row>
    <row r="69" spans="1:25" s="1" customFormat="1" ht="80.099999999999994" customHeight="1" x14ac:dyDescent="0.25">
      <c r="A69" s="48">
        <f>SUBTOTAL(3,$B$3:B69)</f>
        <v>66</v>
      </c>
      <c r="B69" s="48">
        <v>109</v>
      </c>
      <c r="C69" s="44"/>
      <c r="D69" s="58" t="s">
        <v>205</v>
      </c>
      <c r="E69" s="141">
        <v>101566794900</v>
      </c>
      <c r="F69" s="80">
        <v>5608318428</v>
      </c>
      <c r="G69" s="61">
        <v>325</v>
      </c>
      <c r="H69" s="74">
        <v>21</v>
      </c>
      <c r="I69" s="11">
        <f t="shared" si="2"/>
        <v>4095</v>
      </c>
      <c r="J69" s="11">
        <f t="shared" si="3"/>
        <v>2730</v>
      </c>
      <c r="K69" s="11">
        <f t="shared" si="4"/>
        <v>6825</v>
      </c>
      <c r="L69" s="11">
        <f t="shared" si="36"/>
        <v>410</v>
      </c>
      <c r="M69" s="11">
        <f t="shared" si="5"/>
        <v>52</v>
      </c>
      <c r="N69" s="11">
        <v>0</v>
      </c>
      <c r="O69" s="11">
        <v>0</v>
      </c>
      <c r="P69" s="11"/>
      <c r="Q69" s="11">
        <f t="shared" ref="Q69:Q118" si="54">SUM(L69:P69)</f>
        <v>462</v>
      </c>
      <c r="R69" s="107">
        <v>1300</v>
      </c>
      <c r="S69" s="11">
        <v>735</v>
      </c>
      <c r="T69" s="11">
        <f t="shared" si="7"/>
        <v>8398</v>
      </c>
      <c r="U69" s="11">
        <f t="shared" si="8"/>
        <v>2</v>
      </c>
      <c r="V69" s="11">
        <f t="shared" si="9"/>
        <v>8400</v>
      </c>
      <c r="W69" s="68" t="s">
        <v>224</v>
      </c>
      <c r="X69" s="46"/>
      <c r="Y69" s="46"/>
    </row>
    <row r="70" spans="1:25" s="1" customFormat="1" ht="80.099999999999994" customHeight="1" x14ac:dyDescent="0.25">
      <c r="A70" s="48">
        <f>SUBTOTAL(3,$B$3:B70)</f>
        <v>67</v>
      </c>
      <c r="B70" s="48">
        <v>111</v>
      </c>
      <c r="C70" s="44"/>
      <c r="D70" s="6" t="s">
        <v>49</v>
      </c>
      <c r="E70" s="163">
        <v>101382121231</v>
      </c>
      <c r="F70" s="54">
        <v>5607578667</v>
      </c>
      <c r="G70" s="61">
        <v>325</v>
      </c>
      <c r="H70" s="74">
        <v>22</v>
      </c>
      <c r="I70" s="11">
        <f t="shared" si="2"/>
        <v>4290</v>
      </c>
      <c r="J70" s="11">
        <f t="shared" si="3"/>
        <v>2860</v>
      </c>
      <c r="K70" s="11">
        <f t="shared" si="4"/>
        <v>7150</v>
      </c>
      <c r="L70" s="11">
        <f t="shared" si="36"/>
        <v>429</v>
      </c>
      <c r="M70" s="11">
        <f t="shared" si="5"/>
        <v>54</v>
      </c>
      <c r="N70" s="11">
        <v>0</v>
      </c>
      <c r="O70" s="11">
        <v>0</v>
      </c>
      <c r="P70" s="11"/>
      <c r="Q70" s="11">
        <f t="shared" si="54"/>
        <v>483</v>
      </c>
      <c r="R70" s="107">
        <v>2340</v>
      </c>
      <c r="S70" s="11">
        <v>805</v>
      </c>
      <c r="T70" s="11">
        <f t="shared" si="7"/>
        <v>9812</v>
      </c>
      <c r="U70" s="11">
        <f t="shared" si="8"/>
        <v>-2</v>
      </c>
      <c r="V70" s="11">
        <f t="shared" si="9"/>
        <v>9810</v>
      </c>
      <c r="W70" s="68" t="s">
        <v>112</v>
      </c>
      <c r="X70" s="46"/>
      <c r="Y70" s="46"/>
    </row>
    <row r="71" spans="1:25" s="1" customFormat="1" ht="80.099999999999994" customHeight="1" x14ac:dyDescent="0.25">
      <c r="A71" s="48">
        <f>SUBTOTAL(3,$B$3:B71)</f>
        <v>68</v>
      </c>
      <c r="B71" s="48">
        <v>112</v>
      </c>
      <c r="C71" s="44"/>
      <c r="D71" s="6" t="s">
        <v>50</v>
      </c>
      <c r="E71" s="163">
        <v>101121263851</v>
      </c>
      <c r="F71" s="54">
        <v>5607578621</v>
      </c>
      <c r="G71" s="61">
        <v>325</v>
      </c>
      <c r="H71" s="74">
        <v>22</v>
      </c>
      <c r="I71" s="11">
        <f t="shared" si="2"/>
        <v>4290</v>
      </c>
      <c r="J71" s="11">
        <f t="shared" si="3"/>
        <v>2860</v>
      </c>
      <c r="K71" s="11">
        <f t="shared" si="4"/>
        <v>7150</v>
      </c>
      <c r="L71" s="11">
        <f t="shared" si="36"/>
        <v>429</v>
      </c>
      <c r="M71" s="11">
        <f t="shared" si="5"/>
        <v>54</v>
      </c>
      <c r="N71" s="11">
        <v>0</v>
      </c>
      <c r="O71" s="11">
        <v>0</v>
      </c>
      <c r="P71" s="11">
        <v>250</v>
      </c>
      <c r="Q71" s="11">
        <f t="shared" si="54"/>
        <v>733</v>
      </c>
      <c r="R71" s="107">
        <v>2340</v>
      </c>
      <c r="S71" s="11">
        <v>840</v>
      </c>
      <c r="T71" s="11">
        <f t="shared" si="7"/>
        <v>9597</v>
      </c>
      <c r="U71" s="11">
        <f t="shared" si="8"/>
        <v>3</v>
      </c>
      <c r="V71" s="11">
        <f t="shared" si="9"/>
        <v>9600</v>
      </c>
      <c r="W71" s="68" t="s">
        <v>145</v>
      </c>
      <c r="X71" s="46"/>
      <c r="Y71" s="46">
        <f>60+240</f>
        <v>300</v>
      </c>
    </row>
    <row r="72" spans="1:25" s="1" customFormat="1" ht="80.099999999999994" customHeight="1" x14ac:dyDescent="0.25">
      <c r="A72" s="48">
        <f>SUBTOTAL(3,$B$3:B72)</f>
        <v>69</v>
      </c>
      <c r="B72" s="48">
        <v>113</v>
      </c>
      <c r="C72" s="44"/>
      <c r="D72" s="6" t="s">
        <v>51</v>
      </c>
      <c r="E72" s="163">
        <v>101382121249</v>
      </c>
      <c r="F72" s="54">
        <v>5607578599</v>
      </c>
      <c r="G72" s="61">
        <v>325</v>
      </c>
      <c r="H72" s="74">
        <v>23</v>
      </c>
      <c r="I72" s="11">
        <f t="shared" si="2"/>
        <v>4485</v>
      </c>
      <c r="J72" s="11">
        <f t="shared" si="3"/>
        <v>2990</v>
      </c>
      <c r="K72" s="11">
        <f t="shared" si="4"/>
        <v>7475</v>
      </c>
      <c r="L72" s="11">
        <f t="shared" si="36"/>
        <v>449</v>
      </c>
      <c r="M72" s="11">
        <f t="shared" si="5"/>
        <v>57</v>
      </c>
      <c r="N72" s="11">
        <v>0</v>
      </c>
      <c r="O72" s="11">
        <v>0</v>
      </c>
      <c r="P72" s="11"/>
      <c r="Q72" s="11">
        <f t="shared" si="54"/>
        <v>506</v>
      </c>
      <c r="R72" s="107">
        <v>2015</v>
      </c>
      <c r="S72" s="11">
        <v>770</v>
      </c>
      <c r="T72" s="11">
        <f t="shared" si="7"/>
        <v>9754</v>
      </c>
      <c r="U72" s="11">
        <f t="shared" si="8"/>
        <v>-4</v>
      </c>
      <c r="V72" s="11">
        <f t="shared" si="9"/>
        <v>9750</v>
      </c>
      <c r="W72" s="68" t="s">
        <v>111</v>
      </c>
      <c r="X72" s="46"/>
      <c r="Y72" s="46"/>
    </row>
    <row r="73" spans="1:25" s="1" customFormat="1" ht="80.099999999999994" customHeight="1" x14ac:dyDescent="0.25">
      <c r="A73" s="48">
        <f>SUBTOTAL(3,$B$3:B73)</f>
        <v>70</v>
      </c>
      <c r="B73" s="48">
        <v>115</v>
      </c>
      <c r="C73" s="44"/>
      <c r="D73" s="6" t="s">
        <v>52</v>
      </c>
      <c r="E73" s="163">
        <v>101382121254</v>
      </c>
      <c r="F73" s="54">
        <v>5607578581</v>
      </c>
      <c r="G73" s="61">
        <v>325</v>
      </c>
      <c r="H73" s="74">
        <v>21</v>
      </c>
      <c r="I73" s="11">
        <f t="shared" ref="I73:I116" si="55">H73*G73*60%</f>
        <v>4095</v>
      </c>
      <c r="J73" s="11">
        <f t="shared" ref="J73:J116" si="56">H73*G73*40%</f>
        <v>2730</v>
      </c>
      <c r="K73" s="11">
        <f t="shared" ref="K73:K116" si="57">J73+I73</f>
        <v>6825</v>
      </c>
      <c r="L73" s="11">
        <f t="shared" si="36"/>
        <v>410</v>
      </c>
      <c r="M73" s="11">
        <f t="shared" si="5"/>
        <v>52</v>
      </c>
      <c r="N73" s="11">
        <v>300</v>
      </c>
      <c r="O73" s="11">
        <v>0</v>
      </c>
      <c r="P73" s="11">
        <v>250</v>
      </c>
      <c r="Q73" s="11">
        <f t="shared" si="54"/>
        <v>1012</v>
      </c>
      <c r="R73" s="107">
        <v>2665</v>
      </c>
      <c r="S73" s="11">
        <v>910</v>
      </c>
      <c r="T73" s="11">
        <f t="shared" si="7"/>
        <v>9388</v>
      </c>
      <c r="U73" s="11">
        <f t="shared" si="8"/>
        <v>2</v>
      </c>
      <c r="V73" s="11">
        <f t="shared" si="9"/>
        <v>9390</v>
      </c>
      <c r="W73" s="68" t="s">
        <v>128</v>
      </c>
      <c r="X73" s="46"/>
      <c r="Y73" s="46"/>
    </row>
    <row r="74" spans="1:25" s="1" customFormat="1" ht="80.099999999999994" customHeight="1" x14ac:dyDescent="0.25">
      <c r="A74" s="48">
        <f>SUBTOTAL(3,$B$3:B74)</f>
        <v>71</v>
      </c>
      <c r="B74" s="48">
        <v>117</v>
      </c>
      <c r="C74" s="44"/>
      <c r="D74" s="58" t="s">
        <v>206</v>
      </c>
      <c r="E74" s="147">
        <v>101214999267</v>
      </c>
      <c r="F74" s="100">
        <v>5608318242</v>
      </c>
      <c r="G74" s="61">
        <v>340</v>
      </c>
      <c r="H74" s="74">
        <v>20</v>
      </c>
      <c r="I74" s="11">
        <f t="shared" si="55"/>
        <v>4080</v>
      </c>
      <c r="J74" s="11">
        <f t="shared" si="56"/>
        <v>2720</v>
      </c>
      <c r="K74" s="11">
        <f t="shared" si="57"/>
        <v>6800</v>
      </c>
      <c r="L74" s="11">
        <f t="shared" si="36"/>
        <v>408</v>
      </c>
      <c r="M74" s="11">
        <f t="shared" si="5"/>
        <v>51</v>
      </c>
      <c r="N74" s="11">
        <v>0</v>
      </c>
      <c r="O74" s="11">
        <v>0</v>
      </c>
      <c r="P74" s="11"/>
      <c r="Q74" s="11">
        <f t="shared" si="54"/>
        <v>459</v>
      </c>
      <c r="R74" s="107">
        <v>1700</v>
      </c>
      <c r="S74" s="11">
        <v>735</v>
      </c>
      <c r="T74" s="11">
        <f t="shared" si="7"/>
        <v>8776</v>
      </c>
      <c r="U74" s="11">
        <f t="shared" si="8"/>
        <v>4</v>
      </c>
      <c r="V74" s="11">
        <f t="shared" si="9"/>
        <v>8780</v>
      </c>
      <c r="W74" s="68" t="s">
        <v>221</v>
      </c>
      <c r="X74" s="46"/>
      <c r="Y74" s="46"/>
    </row>
    <row r="75" spans="1:25" s="1" customFormat="1" ht="80.099999999999994" customHeight="1" x14ac:dyDescent="0.25">
      <c r="A75" s="48">
        <f>SUBTOTAL(3,$B$3:B75)</f>
        <v>72</v>
      </c>
      <c r="B75" s="48">
        <v>118</v>
      </c>
      <c r="C75" s="44"/>
      <c r="D75" s="6" t="s">
        <v>53</v>
      </c>
      <c r="E75" s="163">
        <v>101382610828</v>
      </c>
      <c r="F75" s="54">
        <v>5607578832</v>
      </c>
      <c r="G75" s="61">
        <v>325</v>
      </c>
      <c r="H75" s="74">
        <v>23</v>
      </c>
      <c r="I75" s="11">
        <f t="shared" si="55"/>
        <v>4485</v>
      </c>
      <c r="J75" s="11">
        <f t="shared" si="56"/>
        <v>2990</v>
      </c>
      <c r="K75" s="11">
        <f t="shared" si="57"/>
        <v>7475</v>
      </c>
      <c r="L75" s="11">
        <f t="shared" si="36"/>
        <v>449</v>
      </c>
      <c r="M75" s="11">
        <f t="shared" si="5"/>
        <v>57</v>
      </c>
      <c r="N75" s="11">
        <v>0</v>
      </c>
      <c r="O75" s="11">
        <v>0</v>
      </c>
      <c r="P75" s="11"/>
      <c r="Q75" s="11">
        <f t="shared" si="54"/>
        <v>506</v>
      </c>
      <c r="R75" s="107">
        <v>2015</v>
      </c>
      <c r="S75" s="11">
        <v>910</v>
      </c>
      <c r="T75" s="11">
        <f t="shared" si="7"/>
        <v>9894</v>
      </c>
      <c r="U75" s="11">
        <f t="shared" si="8"/>
        <v>-4</v>
      </c>
      <c r="V75" s="11">
        <f t="shared" si="9"/>
        <v>9890</v>
      </c>
      <c r="W75" s="68" t="s">
        <v>147</v>
      </c>
      <c r="X75" s="46"/>
      <c r="Y75" s="46"/>
    </row>
    <row r="76" spans="1:25" s="1" customFormat="1" ht="80.099999999999994" customHeight="1" x14ac:dyDescent="0.25">
      <c r="A76" s="48">
        <f>SUBTOTAL(3,$B$3:B76)</f>
        <v>73</v>
      </c>
      <c r="B76" s="48">
        <v>119</v>
      </c>
      <c r="C76" s="44"/>
      <c r="D76" s="6" t="s">
        <v>54</v>
      </c>
      <c r="E76" s="163">
        <v>101382610761</v>
      </c>
      <c r="F76" s="54">
        <v>5607578846</v>
      </c>
      <c r="G76" s="61">
        <v>315</v>
      </c>
      <c r="H76" s="74">
        <v>6</v>
      </c>
      <c r="I76" s="11">
        <f t="shared" si="55"/>
        <v>1134</v>
      </c>
      <c r="J76" s="11">
        <f t="shared" si="56"/>
        <v>756</v>
      </c>
      <c r="K76" s="11">
        <f t="shared" si="57"/>
        <v>1890</v>
      </c>
      <c r="L76" s="11">
        <f t="shared" si="36"/>
        <v>113</v>
      </c>
      <c r="M76" s="11">
        <f t="shared" si="5"/>
        <v>15</v>
      </c>
      <c r="N76" s="11">
        <v>0</v>
      </c>
      <c r="O76" s="11">
        <v>0</v>
      </c>
      <c r="P76" s="11"/>
      <c r="Q76" s="11">
        <f t="shared" si="54"/>
        <v>128</v>
      </c>
      <c r="R76" s="107">
        <v>630</v>
      </c>
      <c r="S76" s="11">
        <v>245</v>
      </c>
      <c r="T76" s="11">
        <f t="shared" si="7"/>
        <v>2637</v>
      </c>
      <c r="U76" s="11">
        <f t="shared" si="8"/>
        <v>3</v>
      </c>
      <c r="V76" s="11">
        <f t="shared" si="9"/>
        <v>2640</v>
      </c>
      <c r="W76" s="68" t="s">
        <v>126</v>
      </c>
      <c r="X76" s="46"/>
      <c r="Y76" s="46"/>
    </row>
    <row r="77" spans="1:25" s="1" customFormat="1" ht="80.099999999999994" customHeight="1" x14ac:dyDescent="0.25">
      <c r="A77" s="48">
        <f>SUBTOTAL(3,$B$3:B77)</f>
        <v>74</v>
      </c>
      <c r="B77" s="48">
        <v>120</v>
      </c>
      <c r="C77" s="44"/>
      <c r="D77" s="6" t="s">
        <v>55</v>
      </c>
      <c r="E77" s="163">
        <v>101382610790</v>
      </c>
      <c r="F77" s="54">
        <v>5607578877</v>
      </c>
      <c r="G77" s="61">
        <v>325</v>
      </c>
      <c r="H77" s="74">
        <v>23</v>
      </c>
      <c r="I77" s="11">
        <f t="shared" si="55"/>
        <v>4485</v>
      </c>
      <c r="J77" s="11">
        <f t="shared" si="56"/>
        <v>2990</v>
      </c>
      <c r="K77" s="11">
        <f t="shared" si="57"/>
        <v>7475</v>
      </c>
      <c r="L77" s="11">
        <f t="shared" si="36"/>
        <v>449</v>
      </c>
      <c r="M77" s="11">
        <f t="shared" si="5"/>
        <v>57</v>
      </c>
      <c r="N77" s="11">
        <v>0</v>
      </c>
      <c r="O77" s="11">
        <v>0</v>
      </c>
      <c r="P77" s="11"/>
      <c r="Q77" s="11">
        <f t="shared" si="54"/>
        <v>506</v>
      </c>
      <c r="R77" s="107">
        <v>2380</v>
      </c>
      <c r="S77" s="11">
        <v>910</v>
      </c>
      <c r="T77" s="11">
        <f t="shared" si="7"/>
        <v>10259</v>
      </c>
      <c r="U77" s="11">
        <f t="shared" si="8"/>
        <v>1</v>
      </c>
      <c r="V77" s="11">
        <f t="shared" si="9"/>
        <v>10260</v>
      </c>
      <c r="W77" s="68" t="s">
        <v>119</v>
      </c>
      <c r="X77" s="46"/>
      <c r="Y77" s="46"/>
    </row>
    <row r="78" spans="1:25" s="1" customFormat="1" ht="80.099999999999994" customHeight="1" x14ac:dyDescent="0.25">
      <c r="A78" s="48">
        <f>SUBTOTAL(3,$B$3:B78)</f>
        <v>75</v>
      </c>
      <c r="B78" s="48">
        <v>121</v>
      </c>
      <c r="C78" s="44"/>
      <c r="D78" s="6" t="s">
        <v>56</v>
      </c>
      <c r="E78" s="163">
        <v>101382610774</v>
      </c>
      <c r="F78" s="54">
        <v>5607578884</v>
      </c>
      <c r="G78" s="61">
        <v>325</v>
      </c>
      <c r="H78" s="74">
        <v>22</v>
      </c>
      <c r="I78" s="11">
        <f t="shared" si="55"/>
        <v>4290</v>
      </c>
      <c r="J78" s="11">
        <f t="shared" si="56"/>
        <v>2860</v>
      </c>
      <c r="K78" s="11">
        <f t="shared" si="57"/>
        <v>7150</v>
      </c>
      <c r="L78" s="11">
        <f t="shared" si="36"/>
        <v>429</v>
      </c>
      <c r="M78" s="11">
        <f t="shared" si="5"/>
        <v>54</v>
      </c>
      <c r="N78" s="11">
        <v>0</v>
      </c>
      <c r="O78" s="11">
        <v>0</v>
      </c>
      <c r="P78" s="11"/>
      <c r="Q78" s="11">
        <f t="shared" si="54"/>
        <v>483</v>
      </c>
      <c r="R78" s="107">
        <v>2340</v>
      </c>
      <c r="S78" s="11">
        <v>910</v>
      </c>
      <c r="T78" s="11">
        <f t="shared" si="7"/>
        <v>9917</v>
      </c>
      <c r="U78" s="11">
        <f t="shared" si="8"/>
        <v>3</v>
      </c>
      <c r="V78" s="11">
        <f t="shared" si="9"/>
        <v>9920</v>
      </c>
      <c r="W78" s="68" t="s">
        <v>118</v>
      </c>
      <c r="X78" s="46"/>
      <c r="Y78" s="46"/>
    </row>
    <row r="79" spans="1:25" s="1" customFormat="1" ht="80.099999999999994" customHeight="1" x14ac:dyDescent="0.25">
      <c r="A79" s="48">
        <f>SUBTOTAL(3,$B$3:B79)</f>
        <v>76</v>
      </c>
      <c r="B79" s="48">
        <v>122</v>
      </c>
      <c r="C79" s="44"/>
      <c r="D79" s="58" t="s">
        <v>207</v>
      </c>
      <c r="E79" s="147">
        <v>101477642205</v>
      </c>
      <c r="F79" s="100">
        <v>5608318120</v>
      </c>
      <c r="G79" s="61">
        <v>340</v>
      </c>
      <c r="H79" s="74">
        <v>21</v>
      </c>
      <c r="I79" s="11">
        <f t="shared" si="55"/>
        <v>4284</v>
      </c>
      <c r="J79" s="11">
        <f t="shared" si="56"/>
        <v>2856</v>
      </c>
      <c r="K79" s="11">
        <f t="shared" si="57"/>
        <v>7140</v>
      </c>
      <c r="L79" s="11">
        <f t="shared" ref="L79:L110" si="58">ROUND(I79*10%,0)</f>
        <v>428</v>
      </c>
      <c r="M79" s="11">
        <f t="shared" si="5"/>
        <v>54</v>
      </c>
      <c r="N79" s="11">
        <v>0</v>
      </c>
      <c r="O79" s="11">
        <v>0</v>
      </c>
      <c r="P79" s="11"/>
      <c r="Q79" s="11">
        <f t="shared" si="54"/>
        <v>482</v>
      </c>
      <c r="R79" s="107">
        <v>1020</v>
      </c>
      <c r="S79" s="11">
        <v>665</v>
      </c>
      <c r="T79" s="11">
        <f t="shared" si="7"/>
        <v>8343</v>
      </c>
      <c r="U79" s="11">
        <f t="shared" si="8"/>
        <v>-3</v>
      </c>
      <c r="V79" s="11">
        <f t="shared" si="9"/>
        <v>8340</v>
      </c>
      <c r="W79" s="68" t="s">
        <v>231</v>
      </c>
      <c r="X79" s="46"/>
      <c r="Y79" s="46"/>
    </row>
    <row r="80" spans="1:25" s="1" customFormat="1" ht="80.099999999999994" customHeight="1" x14ac:dyDescent="0.25">
      <c r="A80" s="48">
        <f>SUBTOTAL(3,$B$3:B80)</f>
        <v>77</v>
      </c>
      <c r="B80" s="48">
        <v>127</v>
      </c>
      <c r="C80" s="44"/>
      <c r="D80" s="6" t="s">
        <v>57</v>
      </c>
      <c r="E80" s="163">
        <v>101382610837</v>
      </c>
      <c r="F80" s="54">
        <v>5607578757</v>
      </c>
      <c r="G80" s="61">
        <v>325</v>
      </c>
      <c r="H80" s="74">
        <v>21</v>
      </c>
      <c r="I80" s="11">
        <f t="shared" si="55"/>
        <v>4095</v>
      </c>
      <c r="J80" s="11">
        <f t="shared" si="56"/>
        <v>2730</v>
      </c>
      <c r="K80" s="11">
        <f t="shared" si="57"/>
        <v>6825</v>
      </c>
      <c r="L80" s="11">
        <f t="shared" si="58"/>
        <v>410</v>
      </c>
      <c r="M80" s="11">
        <f t="shared" si="5"/>
        <v>52</v>
      </c>
      <c r="N80" s="11">
        <v>440</v>
      </c>
      <c r="O80" s="11">
        <v>0</v>
      </c>
      <c r="P80" s="11"/>
      <c r="Q80" s="11">
        <f t="shared" si="54"/>
        <v>902</v>
      </c>
      <c r="R80" s="107">
        <v>2665</v>
      </c>
      <c r="S80" s="11">
        <v>385</v>
      </c>
      <c r="T80" s="11">
        <f t="shared" si="7"/>
        <v>8973</v>
      </c>
      <c r="U80" s="11">
        <f t="shared" si="8"/>
        <v>-3</v>
      </c>
      <c r="V80" s="11">
        <f t="shared" si="9"/>
        <v>8970</v>
      </c>
      <c r="W80" s="68" t="s">
        <v>116</v>
      </c>
      <c r="X80" s="46"/>
      <c r="Y80" s="46"/>
    </row>
    <row r="81" spans="1:25" s="1" customFormat="1" ht="80.099999999999994" customHeight="1" x14ac:dyDescent="0.25">
      <c r="A81" s="48">
        <f>SUBTOTAL(3,$B$3:B81)</f>
        <v>78</v>
      </c>
      <c r="B81" s="48">
        <v>135</v>
      </c>
      <c r="C81" s="44"/>
      <c r="D81" s="6" t="s">
        <v>58</v>
      </c>
      <c r="E81" s="169">
        <v>101395349165</v>
      </c>
      <c r="F81" s="54">
        <v>5607631041</v>
      </c>
      <c r="G81" s="61">
        <v>325</v>
      </c>
      <c r="H81" s="74">
        <v>8</v>
      </c>
      <c r="I81" s="11">
        <f t="shared" si="55"/>
        <v>1560</v>
      </c>
      <c r="J81" s="11">
        <f t="shared" si="56"/>
        <v>1040</v>
      </c>
      <c r="K81" s="11">
        <f t="shared" si="57"/>
        <v>2600</v>
      </c>
      <c r="L81" s="11">
        <f t="shared" si="58"/>
        <v>156</v>
      </c>
      <c r="M81" s="11">
        <f t="shared" ref="M81:M117" si="59">ROUNDUP(K81*0.75%,0)</f>
        <v>20</v>
      </c>
      <c r="N81" s="11">
        <v>0</v>
      </c>
      <c r="O81" s="11">
        <v>0</v>
      </c>
      <c r="P81" s="11"/>
      <c r="Q81" s="11">
        <f t="shared" si="54"/>
        <v>176</v>
      </c>
      <c r="R81" s="107">
        <v>325</v>
      </c>
      <c r="S81" s="11">
        <v>315</v>
      </c>
      <c r="T81" s="11">
        <f t="shared" ref="T81:T118" si="60">K81-Q81+R81+S81</f>
        <v>3064</v>
      </c>
      <c r="U81" s="11">
        <f t="shared" si="8"/>
        <v>-4</v>
      </c>
      <c r="V81" s="11">
        <f t="shared" si="9"/>
        <v>3060</v>
      </c>
      <c r="W81" s="68" t="s">
        <v>105</v>
      </c>
      <c r="X81" s="46"/>
      <c r="Y81" s="46"/>
    </row>
    <row r="82" spans="1:25" s="1" customFormat="1" ht="80.099999999999994" customHeight="1" x14ac:dyDescent="0.25">
      <c r="A82" s="48">
        <f>SUBTOTAL(3,$B$3:B82)</f>
        <v>79</v>
      </c>
      <c r="B82" s="50">
        <v>137</v>
      </c>
      <c r="C82" s="44"/>
      <c r="D82" s="56" t="s">
        <v>59</v>
      </c>
      <c r="E82" s="163">
        <v>101382610863</v>
      </c>
      <c r="F82" s="54">
        <v>5607578711</v>
      </c>
      <c r="G82" s="61">
        <v>325</v>
      </c>
      <c r="H82" s="74">
        <v>23</v>
      </c>
      <c r="I82" s="11">
        <f t="shared" si="55"/>
        <v>4485</v>
      </c>
      <c r="J82" s="11">
        <f t="shared" si="56"/>
        <v>2990</v>
      </c>
      <c r="K82" s="11">
        <f t="shared" si="57"/>
        <v>7475</v>
      </c>
      <c r="L82" s="11">
        <f t="shared" si="58"/>
        <v>449</v>
      </c>
      <c r="M82" s="11">
        <f t="shared" si="59"/>
        <v>57</v>
      </c>
      <c r="N82" s="11">
        <v>0</v>
      </c>
      <c r="O82" s="11">
        <v>0</v>
      </c>
      <c r="P82" s="11"/>
      <c r="Q82" s="11">
        <f t="shared" si="54"/>
        <v>506</v>
      </c>
      <c r="R82" s="107">
        <v>2015</v>
      </c>
      <c r="S82" s="11">
        <v>945</v>
      </c>
      <c r="T82" s="11">
        <f t="shared" si="60"/>
        <v>9929</v>
      </c>
      <c r="U82" s="11">
        <f t="shared" si="8"/>
        <v>1</v>
      </c>
      <c r="V82" s="11">
        <f t="shared" si="9"/>
        <v>9930</v>
      </c>
      <c r="W82" s="68" t="s">
        <v>106</v>
      </c>
      <c r="X82" s="46"/>
      <c r="Y82" s="46"/>
    </row>
    <row r="83" spans="1:25" s="1" customFormat="1" ht="69.95" customHeight="1" x14ac:dyDescent="0.25">
      <c r="A83" s="48">
        <f>SUBTOTAL(3,$B$3:B83)</f>
        <v>80</v>
      </c>
      <c r="B83" s="50">
        <v>139</v>
      </c>
      <c r="C83" s="44"/>
      <c r="D83" s="56" t="s">
        <v>60</v>
      </c>
      <c r="E83" s="163">
        <v>101307813557</v>
      </c>
      <c r="F83" s="54">
        <v>5607360236</v>
      </c>
      <c r="G83" s="61">
        <v>340</v>
      </c>
      <c r="H83" s="74">
        <v>22</v>
      </c>
      <c r="I83" s="11">
        <f t="shared" si="55"/>
        <v>4488</v>
      </c>
      <c r="J83" s="11">
        <f t="shared" si="56"/>
        <v>2992</v>
      </c>
      <c r="K83" s="11">
        <f t="shared" si="57"/>
        <v>7480</v>
      </c>
      <c r="L83" s="11">
        <f t="shared" si="58"/>
        <v>449</v>
      </c>
      <c r="M83" s="11">
        <f t="shared" si="59"/>
        <v>57</v>
      </c>
      <c r="N83" s="11">
        <v>0</v>
      </c>
      <c r="O83" s="11">
        <v>0</v>
      </c>
      <c r="P83" s="11"/>
      <c r="Q83" s="11">
        <f t="shared" si="54"/>
        <v>506</v>
      </c>
      <c r="R83" s="107">
        <v>2400</v>
      </c>
      <c r="S83" s="11">
        <v>700</v>
      </c>
      <c r="T83" s="11">
        <f t="shared" si="60"/>
        <v>10074</v>
      </c>
      <c r="U83" s="11">
        <f t="shared" si="8"/>
        <v>-4</v>
      </c>
      <c r="V83" s="11">
        <f t="shared" si="9"/>
        <v>10070</v>
      </c>
      <c r="W83" s="68" t="s">
        <v>145</v>
      </c>
      <c r="X83" s="46"/>
      <c r="Y83" s="46"/>
    </row>
    <row r="84" spans="1:25" s="1" customFormat="1" ht="80.099999999999994" customHeight="1" x14ac:dyDescent="0.25">
      <c r="A84" s="48">
        <f>SUBTOTAL(3,$B$3:B84)</f>
        <v>81</v>
      </c>
      <c r="B84" s="50">
        <v>142</v>
      </c>
      <c r="C84" s="44"/>
      <c r="D84" s="56" t="s">
        <v>61</v>
      </c>
      <c r="E84" s="141">
        <v>101385626093</v>
      </c>
      <c r="F84" s="54">
        <v>5607631110</v>
      </c>
      <c r="G84" s="61">
        <v>325</v>
      </c>
      <c r="H84" s="74">
        <v>23</v>
      </c>
      <c r="I84" s="11">
        <f t="shared" si="55"/>
        <v>4485</v>
      </c>
      <c r="J84" s="11">
        <f t="shared" si="56"/>
        <v>2990</v>
      </c>
      <c r="K84" s="11">
        <f t="shared" si="57"/>
        <v>7475</v>
      </c>
      <c r="L84" s="11">
        <f t="shared" si="58"/>
        <v>449</v>
      </c>
      <c r="M84" s="11">
        <f t="shared" si="59"/>
        <v>57</v>
      </c>
      <c r="N84" s="11">
        <v>0</v>
      </c>
      <c r="O84" s="11">
        <v>0</v>
      </c>
      <c r="P84" s="11"/>
      <c r="Q84" s="11">
        <f t="shared" si="54"/>
        <v>506</v>
      </c>
      <c r="R84" s="107">
        <v>2015</v>
      </c>
      <c r="S84" s="11">
        <v>840</v>
      </c>
      <c r="T84" s="11">
        <f t="shared" si="60"/>
        <v>9824</v>
      </c>
      <c r="U84" s="11">
        <f t="shared" si="8"/>
        <v>-4</v>
      </c>
      <c r="V84" s="11">
        <f t="shared" si="9"/>
        <v>9820</v>
      </c>
      <c r="W84" s="68" t="s">
        <v>127</v>
      </c>
      <c r="X84" s="46"/>
      <c r="Y84" s="46"/>
    </row>
    <row r="85" spans="1:25" s="1" customFormat="1" ht="69.95" customHeight="1" x14ac:dyDescent="0.25">
      <c r="A85" s="48">
        <f>SUBTOTAL(3,$B$3:B85)</f>
        <v>82</v>
      </c>
      <c r="B85" s="50">
        <v>153</v>
      </c>
      <c r="C85" s="44"/>
      <c r="D85" s="56" t="s">
        <v>62</v>
      </c>
      <c r="E85" s="165">
        <v>101172913723</v>
      </c>
      <c r="F85" s="72" t="s">
        <v>63</v>
      </c>
      <c r="G85" s="61">
        <v>325</v>
      </c>
      <c r="H85" s="74">
        <v>22</v>
      </c>
      <c r="I85" s="11">
        <f t="shared" si="55"/>
        <v>4290</v>
      </c>
      <c r="J85" s="11">
        <f t="shared" si="56"/>
        <v>2860</v>
      </c>
      <c r="K85" s="11">
        <f t="shared" si="57"/>
        <v>7150</v>
      </c>
      <c r="L85" s="11">
        <f t="shared" si="58"/>
        <v>429</v>
      </c>
      <c r="M85" s="11">
        <f t="shared" si="59"/>
        <v>54</v>
      </c>
      <c r="N85" s="11">
        <v>300</v>
      </c>
      <c r="O85" s="11">
        <v>0</v>
      </c>
      <c r="P85" s="11"/>
      <c r="Q85" s="11">
        <f t="shared" si="54"/>
        <v>783</v>
      </c>
      <c r="R85" s="107">
        <v>2340</v>
      </c>
      <c r="S85" s="11">
        <v>630</v>
      </c>
      <c r="T85" s="11">
        <f t="shared" si="60"/>
        <v>9337</v>
      </c>
      <c r="U85" s="11">
        <f t="shared" si="8"/>
        <v>3</v>
      </c>
      <c r="V85" s="11">
        <f t="shared" si="9"/>
        <v>9340</v>
      </c>
      <c r="W85" s="68"/>
      <c r="X85" s="46"/>
      <c r="Y85" s="46"/>
    </row>
    <row r="86" spans="1:25" s="1" customFormat="1" ht="69.95" customHeight="1" x14ac:dyDescent="0.25">
      <c r="A86" s="48">
        <f>SUBTOTAL(3,$B$3:B86)</f>
        <v>83</v>
      </c>
      <c r="B86" s="50">
        <v>154</v>
      </c>
      <c r="C86" s="44"/>
      <c r="D86" s="56" t="s">
        <v>64</v>
      </c>
      <c r="E86" s="163">
        <v>101172913734</v>
      </c>
      <c r="F86" s="54">
        <v>5607360153</v>
      </c>
      <c r="G86" s="61">
        <v>340</v>
      </c>
      <c r="H86" s="74">
        <v>26</v>
      </c>
      <c r="I86" s="11">
        <f t="shared" si="55"/>
        <v>5304</v>
      </c>
      <c r="J86" s="11">
        <f t="shared" si="56"/>
        <v>3536</v>
      </c>
      <c r="K86" s="11">
        <f t="shared" si="57"/>
        <v>8840</v>
      </c>
      <c r="L86" s="11">
        <f t="shared" si="58"/>
        <v>530</v>
      </c>
      <c r="M86" s="11">
        <f t="shared" si="59"/>
        <v>67</v>
      </c>
      <c r="N86" s="11">
        <v>300</v>
      </c>
      <c r="O86" s="11">
        <v>0</v>
      </c>
      <c r="P86" s="11"/>
      <c r="Q86" s="11">
        <f t="shared" si="54"/>
        <v>897</v>
      </c>
      <c r="R86" s="107">
        <v>2180</v>
      </c>
      <c r="S86" s="11">
        <v>805</v>
      </c>
      <c r="T86" s="11">
        <f t="shared" si="60"/>
        <v>10928</v>
      </c>
      <c r="U86" s="11">
        <f t="shared" si="8"/>
        <v>2</v>
      </c>
      <c r="V86" s="11">
        <f t="shared" si="9"/>
        <v>10930</v>
      </c>
      <c r="W86" s="68" t="s">
        <v>156</v>
      </c>
      <c r="X86" s="46"/>
      <c r="Y86" s="46"/>
    </row>
    <row r="87" spans="1:25" s="1" customFormat="1" ht="69.95" customHeight="1" x14ac:dyDescent="0.25">
      <c r="A87" s="48">
        <f>SUBTOTAL(3,$B$3:B87)</f>
        <v>84</v>
      </c>
      <c r="B87" s="50">
        <v>155</v>
      </c>
      <c r="C87" s="44"/>
      <c r="D87" s="56" t="s">
        <v>65</v>
      </c>
      <c r="E87" s="141">
        <v>101325354362</v>
      </c>
      <c r="F87" s="54">
        <v>5607630891</v>
      </c>
      <c r="G87" s="61">
        <v>340</v>
      </c>
      <c r="H87" s="74">
        <v>12</v>
      </c>
      <c r="I87" s="11">
        <f t="shared" si="55"/>
        <v>2448</v>
      </c>
      <c r="J87" s="11">
        <f t="shared" si="56"/>
        <v>1632</v>
      </c>
      <c r="K87" s="11">
        <f t="shared" si="57"/>
        <v>4080</v>
      </c>
      <c r="L87" s="11">
        <f t="shared" si="58"/>
        <v>245</v>
      </c>
      <c r="M87" s="11">
        <f t="shared" si="59"/>
        <v>31</v>
      </c>
      <c r="N87" s="11">
        <v>0</v>
      </c>
      <c r="O87" s="11">
        <v>0</v>
      </c>
      <c r="P87" s="11"/>
      <c r="Q87" s="11">
        <f t="shared" si="54"/>
        <v>276</v>
      </c>
      <c r="R87" s="107">
        <v>1020</v>
      </c>
      <c r="S87" s="11">
        <v>420</v>
      </c>
      <c r="T87" s="11">
        <f t="shared" si="60"/>
        <v>5244</v>
      </c>
      <c r="U87" s="11">
        <f t="shared" si="8"/>
        <v>-4</v>
      </c>
      <c r="V87" s="11">
        <f t="shared" si="9"/>
        <v>5240</v>
      </c>
      <c r="W87" s="68" t="s">
        <v>103</v>
      </c>
      <c r="X87" s="46"/>
      <c r="Y87" s="46"/>
    </row>
    <row r="88" spans="1:25" s="1" customFormat="1" ht="69.95" customHeight="1" x14ac:dyDescent="0.25">
      <c r="A88" s="48">
        <f>SUBTOTAL(3,$B$3:B88)</f>
        <v>85</v>
      </c>
      <c r="B88" s="50">
        <v>156</v>
      </c>
      <c r="C88" s="44"/>
      <c r="D88" s="141" t="s">
        <v>211</v>
      </c>
      <c r="E88" s="141">
        <v>100059723582</v>
      </c>
      <c r="F88" s="51">
        <v>5608348809</v>
      </c>
      <c r="G88" s="61">
        <v>365</v>
      </c>
      <c r="H88" s="74">
        <v>0</v>
      </c>
      <c r="I88" s="11">
        <f t="shared" si="55"/>
        <v>0</v>
      </c>
      <c r="J88" s="11">
        <f t="shared" si="56"/>
        <v>0</v>
      </c>
      <c r="K88" s="11">
        <f t="shared" si="57"/>
        <v>0</v>
      </c>
      <c r="L88" s="11">
        <f t="shared" si="58"/>
        <v>0</v>
      </c>
      <c r="M88" s="11">
        <f t="shared" si="59"/>
        <v>0</v>
      </c>
      <c r="N88" s="11">
        <v>0</v>
      </c>
      <c r="O88" s="11">
        <v>0</v>
      </c>
      <c r="P88" s="11"/>
      <c r="Q88" s="11">
        <f t="shared" si="54"/>
        <v>0</v>
      </c>
      <c r="R88" s="107">
        <v>0</v>
      </c>
      <c r="S88" s="11">
        <v>0</v>
      </c>
      <c r="T88" s="11">
        <f t="shared" si="60"/>
        <v>0</v>
      </c>
      <c r="U88" s="11">
        <f t="shared" si="8"/>
        <v>0</v>
      </c>
      <c r="V88" s="11">
        <f t="shared" si="9"/>
        <v>0</v>
      </c>
      <c r="W88" s="8" t="str">
        <f t="shared" ref="W88" si="61">IF(V88&lt;1,"---------- NA-------------","")</f>
        <v>---------- NA-------------</v>
      </c>
      <c r="X88" s="46"/>
      <c r="Y88" s="46"/>
    </row>
    <row r="89" spans="1:25" s="1" customFormat="1" ht="69.95" customHeight="1" x14ac:dyDescent="0.25">
      <c r="A89" s="48">
        <f>SUBTOTAL(3,$B$3:B89)</f>
        <v>86</v>
      </c>
      <c r="B89" s="50">
        <v>157</v>
      </c>
      <c r="C89" s="44"/>
      <c r="D89" s="58" t="s">
        <v>212</v>
      </c>
      <c r="E89" s="141">
        <v>101338618736</v>
      </c>
      <c r="F89" s="58">
        <v>5608348884</v>
      </c>
      <c r="G89" s="61">
        <v>350</v>
      </c>
      <c r="H89" s="74">
        <v>14.5</v>
      </c>
      <c r="I89" s="11">
        <f t="shared" si="55"/>
        <v>3045</v>
      </c>
      <c r="J89" s="11">
        <f t="shared" si="56"/>
        <v>2030</v>
      </c>
      <c r="K89" s="11">
        <f t="shared" si="57"/>
        <v>5075</v>
      </c>
      <c r="L89" s="11">
        <f t="shared" si="58"/>
        <v>305</v>
      </c>
      <c r="M89" s="11">
        <f t="shared" si="59"/>
        <v>39</v>
      </c>
      <c r="N89" s="11">
        <v>0</v>
      </c>
      <c r="O89" s="11">
        <v>0</v>
      </c>
      <c r="P89" s="11"/>
      <c r="Q89" s="11">
        <f t="shared" si="54"/>
        <v>344</v>
      </c>
      <c r="R89" s="107">
        <v>1050</v>
      </c>
      <c r="S89" s="11">
        <v>560</v>
      </c>
      <c r="T89" s="11">
        <f t="shared" si="60"/>
        <v>6341</v>
      </c>
      <c r="U89" s="11">
        <f t="shared" si="8"/>
        <v>-1</v>
      </c>
      <c r="V89" s="11">
        <f t="shared" si="9"/>
        <v>6340</v>
      </c>
      <c r="W89" s="68" t="s">
        <v>255</v>
      </c>
      <c r="X89" s="46"/>
      <c r="Y89" s="46"/>
    </row>
    <row r="90" spans="1:25" s="1" customFormat="1" ht="69.95" customHeight="1" x14ac:dyDescent="0.25">
      <c r="A90" s="48">
        <f>SUBTOTAL(3,$B$3:B90)</f>
        <v>87</v>
      </c>
      <c r="B90" s="50">
        <v>158</v>
      </c>
      <c r="C90" s="44"/>
      <c r="D90" s="58" t="s">
        <v>213</v>
      </c>
      <c r="E90" s="141">
        <v>101174577104</v>
      </c>
      <c r="F90" s="79">
        <v>5608348850</v>
      </c>
      <c r="G90" s="61">
        <v>350</v>
      </c>
      <c r="H90" s="74">
        <v>24</v>
      </c>
      <c r="I90" s="11">
        <f t="shared" si="55"/>
        <v>5040</v>
      </c>
      <c r="J90" s="11">
        <f t="shared" si="56"/>
        <v>3360</v>
      </c>
      <c r="K90" s="11">
        <f t="shared" si="57"/>
        <v>8400</v>
      </c>
      <c r="L90" s="11">
        <f t="shared" si="58"/>
        <v>504</v>
      </c>
      <c r="M90" s="11">
        <f t="shared" si="59"/>
        <v>63</v>
      </c>
      <c r="N90" s="11">
        <v>0</v>
      </c>
      <c r="O90" s="11">
        <v>0</v>
      </c>
      <c r="P90" s="11"/>
      <c r="Q90" s="11">
        <f t="shared" si="54"/>
        <v>567</v>
      </c>
      <c r="R90" s="107">
        <v>2520</v>
      </c>
      <c r="S90" s="11">
        <v>980</v>
      </c>
      <c r="T90" s="11">
        <f t="shared" si="60"/>
        <v>11333</v>
      </c>
      <c r="U90" s="11">
        <f t="shared" ref="U90:U118" si="62">MROUND(T90,10)-T90</f>
        <v>-3</v>
      </c>
      <c r="V90" s="11">
        <f t="shared" ref="V90:V118" si="63">SUM(T90:U90)</f>
        <v>11330</v>
      </c>
      <c r="W90" s="68" t="s">
        <v>252</v>
      </c>
      <c r="X90" s="46"/>
      <c r="Y90" s="46"/>
    </row>
    <row r="91" spans="1:25" s="1" customFormat="1" ht="69.95" customHeight="1" x14ac:dyDescent="0.25">
      <c r="A91" s="48">
        <f>SUBTOTAL(3,$B$3:B91)</f>
        <v>88</v>
      </c>
      <c r="B91" s="50">
        <v>159</v>
      </c>
      <c r="C91" s="44"/>
      <c r="D91" s="58" t="s">
        <v>214</v>
      </c>
      <c r="E91" s="141">
        <v>101574263894</v>
      </c>
      <c r="F91" s="58">
        <v>5608348760</v>
      </c>
      <c r="G91" s="61">
        <v>315</v>
      </c>
      <c r="H91" s="74">
        <v>9</v>
      </c>
      <c r="I91" s="11">
        <f t="shared" si="55"/>
        <v>1701</v>
      </c>
      <c r="J91" s="11">
        <f t="shared" si="56"/>
        <v>1134</v>
      </c>
      <c r="K91" s="11">
        <f t="shared" si="57"/>
        <v>2835</v>
      </c>
      <c r="L91" s="11">
        <f t="shared" si="58"/>
        <v>170</v>
      </c>
      <c r="M91" s="11">
        <f t="shared" si="59"/>
        <v>22</v>
      </c>
      <c r="N91" s="11">
        <v>0</v>
      </c>
      <c r="O91" s="11">
        <v>0</v>
      </c>
      <c r="P91" s="11"/>
      <c r="Q91" s="11">
        <f t="shared" si="54"/>
        <v>192</v>
      </c>
      <c r="R91" s="107">
        <v>315</v>
      </c>
      <c r="S91" s="11">
        <v>350</v>
      </c>
      <c r="T91" s="11">
        <f t="shared" si="60"/>
        <v>3308</v>
      </c>
      <c r="U91" s="11">
        <f t="shared" si="62"/>
        <v>2</v>
      </c>
      <c r="V91" s="11">
        <f t="shared" si="63"/>
        <v>3310</v>
      </c>
      <c r="W91" s="68" t="s">
        <v>253</v>
      </c>
      <c r="X91" s="46"/>
      <c r="Y91" s="46"/>
    </row>
    <row r="92" spans="1:25" s="1" customFormat="1" ht="69.95" customHeight="1" x14ac:dyDescent="0.25">
      <c r="A92" s="48">
        <f>SUBTOTAL(3,$B$3:B92)</f>
        <v>89</v>
      </c>
      <c r="B92" s="50">
        <v>160</v>
      </c>
      <c r="C92" s="44"/>
      <c r="D92" s="58" t="s">
        <v>218</v>
      </c>
      <c r="E92" s="141">
        <v>101419778031</v>
      </c>
      <c r="F92" s="51">
        <v>5607709162</v>
      </c>
      <c r="G92" s="61">
        <v>315</v>
      </c>
      <c r="H92" s="74">
        <v>2</v>
      </c>
      <c r="I92" s="11">
        <f t="shared" si="55"/>
        <v>378</v>
      </c>
      <c r="J92" s="11">
        <f t="shared" si="56"/>
        <v>252</v>
      </c>
      <c r="K92" s="11">
        <f t="shared" si="57"/>
        <v>630</v>
      </c>
      <c r="L92" s="11">
        <f t="shared" si="58"/>
        <v>38</v>
      </c>
      <c r="M92" s="11">
        <f t="shared" si="59"/>
        <v>5</v>
      </c>
      <c r="N92" s="11">
        <v>0</v>
      </c>
      <c r="O92" s="11">
        <v>0</v>
      </c>
      <c r="P92" s="11">
        <v>180</v>
      </c>
      <c r="Q92" s="11">
        <f t="shared" si="54"/>
        <v>223</v>
      </c>
      <c r="R92" s="107">
        <v>0</v>
      </c>
      <c r="S92" s="11">
        <v>70</v>
      </c>
      <c r="T92" s="11">
        <f t="shared" si="60"/>
        <v>477</v>
      </c>
      <c r="U92" s="11">
        <f t="shared" si="62"/>
        <v>3</v>
      </c>
      <c r="V92" s="11">
        <f t="shared" si="63"/>
        <v>480</v>
      </c>
      <c r="W92" s="68" t="s">
        <v>249</v>
      </c>
      <c r="X92" s="46"/>
      <c r="Y92" s="46"/>
    </row>
    <row r="93" spans="1:25" s="1" customFormat="1" ht="69.95" customHeight="1" x14ac:dyDescent="0.25">
      <c r="A93" s="48">
        <f>SUBTOTAL(3,$B$3:B93)</f>
        <v>90</v>
      </c>
      <c r="B93" s="50">
        <v>161</v>
      </c>
      <c r="C93" s="44"/>
      <c r="D93" s="58" t="s">
        <v>216</v>
      </c>
      <c r="E93" s="141">
        <v>101574263887</v>
      </c>
      <c r="F93" s="58">
        <v>5608352952</v>
      </c>
      <c r="G93" s="61">
        <v>315</v>
      </c>
      <c r="H93" s="74">
        <v>0</v>
      </c>
      <c r="I93" s="11">
        <f t="shared" si="55"/>
        <v>0</v>
      </c>
      <c r="J93" s="11">
        <f t="shared" si="56"/>
        <v>0</v>
      </c>
      <c r="K93" s="11">
        <f t="shared" si="57"/>
        <v>0</v>
      </c>
      <c r="L93" s="11">
        <f t="shared" si="58"/>
        <v>0</v>
      </c>
      <c r="M93" s="11">
        <f t="shared" si="59"/>
        <v>0</v>
      </c>
      <c r="N93" s="11">
        <v>0</v>
      </c>
      <c r="O93" s="11">
        <v>0</v>
      </c>
      <c r="P93" s="11"/>
      <c r="Q93" s="11">
        <f t="shared" si="54"/>
        <v>0</v>
      </c>
      <c r="R93" s="107">
        <v>0</v>
      </c>
      <c r="S93" s="11">
        <v>0</v>
      </c>
      <c r="T93" s="11">
        <f t="shared" si="60"/>
        <v>0</v>
      </c>
      <c r="U93" s="11">
        <f t="shared" si="62"/>
        <v>0</v>
      </c>
      <c r="V93" s="11">
        <f t="shared" si="63"/>
        <v>0</v>
      </c>
      <c r="W93" s="8" t="str">
        <f t="shared" ref="W93:W94" si="64">IF(V93&lt;1,"---------- NA-------------","")</f>
        <v>---------- NA-------------</v>
      </c>
      <c r="X93" s="46"/>
      <c r="Y93" s="46"/>
    </row>
    <row r="94" spans="1:25" s="1" customFormat="1" ht="69.95" customHeight="1" x14ac:dyDescent="0.25">
      <c r="A94" s="48">
        <f>SUBTOTAL(3,$B$3:B94)</f>
        <v>91</v>
      </c>
      <c r="B94" s="50">
        <v>162</v>
      </c>
      <c r="C94" s="44"/>
      <c r="D94" s="58" t="s">
        <v>217</v>
      </c>
      <c r="E94" s="141">
        <v>100698245561</v>
      </c>
      <c r="F94" s="58">
        <v>5608353003</v>
      </c>
      <c r="G94" s="61">
        <v>365</v>
      </c>
      <c r="H94" s="74">
        <v>0</v>
      </c>
      <c r="I94" s="11">
        <f t="shared" si="55"/>
        <v>0</v>
      </c>
      <c r="J94" s="11">
        <f t="shared" si="56"/>
        <v>0</v>
      </c>
      <c r="K94" s="11">
        <f t="shared" si="57"/>
        <v>0</v>
      </c>
      <c r="L94" s="11">
        <f t="shared" si="58"/>
        <v>0</v>
      </c>
      <c r="M94" s="11">
        <f t="shared" si="59"/>
        <v>0</v>
      </c>
      <c r="N94" s="11">
        <v>0</v>
      </c>
      <c r="O94" s="11">
        <v>0</v>
      </c>
      <c r="P94" s="11"/>
      <c r="Q94" s="11">
        <f t="shared" si="54"/>
        <v>0</v>
      </c>
      <c r="R94" s="107">
        <v>0</v>
      </c>
      <c r="S94" s="11">
        <v>0</v>
      </c>
      <c r="T94" s="11">
        <f t="shared" si="60"/>
        <v>0</v>
      </c>
      <c r="U94" s="11">
        <f t="shared" si="62"/>
        <v>0</v>
      </c>
      <c r="V94" s="11">
        <f t="shared" si="63"/>
        <v>0</v>
      </c>
      <c r="W94" s="8" t="str">
        <f t="shared" si="64"/>
        <v>---------- NA-------------</v>
      </c>
      <c r="X94" s="46"/>
      <c r="Y94" s="46"/>
    </row>
    <row r="95" spans="1:25" s="1" customFormat="1" ht="69.95" customHeight="1" x14ac:dyDescent="0.25">
      <c r="A95" s="48">
        <f>SUBTOTAL(3,$B$3:B95)</f>
        <v>92</v>
      </c>
      <c r="B95" s="50">
        <v>215</v>
      </c>
      <c r="C95" s="44"/>
      <c r="D95" s="6" t="s">
        <v>66</v>
      </c>
      <c r="E95" s="141">
        <v>101207509186</v>
      </c>
      <c r="F95" s="57">
        <v>5607075934</v>
      </c>
      <c r="G95" s="61">
        <v>340</v>
      </c>
      <c r="H95" s="74">
        <v>22</v>
      </c>
      <c r="I95" s="11">
        <f t="shared" si="55"/>
        <v>4488</v>
      </c>
      <c r="J95" s="11">
        <f t="shared" si="56"/>
        <v>2992</v>
      </c>
      <c r="K95" s="11">
        <f t="shared" si="57"/>
        <v>7480</v>
      </c>
      <c r="L95" s="11">
        <f t="shared" si="58"/>
        <v>449</v>
      </c>
      <c r="M95" s="11">
        <f t="shared" si="59"/>
        <v>57</v>
      </c>
      <c r="N95" s="11">
        <v>100</v>
      </c>
      <c r="O95" s="11">
        <v>0</v>
      </c>
      <c r="P95" s="11"/>
      <c r="Q95" s="11">
        <f t="shared" si="54"/>
        <v>606</v>
      </c>
      <c r="R95" s="107">
        <v>2780</v>
      </c>
      <c r="S95" s="11">
        <v>735</v>
      </c>
      <c r="T95" s="11">
        <f t="shared" si="60"/>
        <v>10389</v>
      </c>
      <c r="U95" s="11">
        <f t="shared" si="62"/>
        <v>1</v>
      </c>
      <c r="V95" s="11">
        <f t="shared" si="63"/>
        <v>10390</v>
      </c>
      <c r="W95" s="68" t="s">
        <v>129</v>
      </c>
      <c r="X95" s="46"/>
      <c r="Y95" s="46"/>
    </row>
    <row r="96" spans="1:25" s="1" customFormat="1" ht="69.95" customHeight="1" x14ac:dyDescent="0.25">
      <c r="A96" s="48">
        <f>SUBTOTAL(3,$B$3:B96)</f>
        <v>93</v>
      </c>
      <c r="B96" s="50">
        <v>255</v>
      </c>
      <c r="C96" s="44"/>
      <c r="D96" s="6" t="s">
        <v>67</v>
      </c>
      <c r="E96" s="141">
        <v>101069402763</v>
      </c>
      <c r="F96" s="57">
        <v>5607146662</v>
      </c>
      <c r="G96" s="61">
        <v>350</v>
      </c>
      <c r="H96" s="74">
        <v>26</v>
      </c>
      <c r="I96" s="11">
        <f t="shared" si="55"/>
        <v>5460</v>
      </c>
      <c r="J96" s="11">
        <f t="shared" si="56"/>
        <v>3640</v>
      </c>
      <c r="K96" s="11">
        <f t="shared" si="57"/>
        <v>9100</v>
      </c>
      <c r="L96" s="11">
        <f t="shared" si="58"/>
        <v>546</v>
      </c>
      <c r="M96" s="11">
        <f t="shared" si="59"/>
        <v>69</v>
      </c>
      <c r="N96" s="11">
        <v>200</v>
      </c>
      <c r="O96" s="11">
        <v>0</v>
      </c>
      <c r="P96" s="11"/>
      <c r="Q96" s="11">
        <f t="shared" si="54"/>
        <v>815</v>
      </c>
      <c r="R96" s="107">
        <v>2600</v>
      </c>
      <c r="S96" s="11">
        <v>1015</v>
      </c>
      <c r="T96" s="11">
        <f t="shared" si="60"/>
        <v>11900</v>
      </c>
      <c r="U96" s="11">
        <f t="shared" si="62"/>
        <v>0</v>
      </c>
      <c r="V96" s="11">
        <f t="shared" si="63"/>
        <v>11900</v>
      </c>
      <c r="W96" s="68" t="s">
        <v>99</v>
      </c>
      <c r="X96" s="46"/>
      <c r="Y96" s="46"/>
    </row>
    <row r="97" spans="1:25" s="1" customFormat="1" ht="69.95" customHeight="1" x14ac:dyDescent="0.25">
      <c r="A97" s="48">
        <f>SUBTOTAL(3,$B$3:B97)</f>
        <v>94</v>
      </c>
      <c r="B97" s="50">
        <v>256</v>
      </c>
      <c r="C97" s="44"/>
      <c r="D97" s="6" t="s">
        <v>68</v>
      </c>
      <c r="E97" s="141">
        <v>101238840000</v>
      </c>
      <c r="F97" s="57">
        <v>5607146696</v>
      </c>
      <c r="G97" s="61">
        <v>350</v>
      </c>
      <c r="H97" s="74">
        <v>23</v>
      </c>
      <c r="I97" s="11">
        <f t="shared" si="55"/>
        <v>4830</v>
      </c>
      <c r="J97" s="11">
        <f t="shared" si="56"/>
        <v>3220</v>
      </c>
      <c r="K97" s="11">
        <f t="shared" si="57"/>
        <v>8050</v>
      </c>
      <c r="L97" s="11">
        <f t="shared" si="58"/>
        <v>483</v>
      </c>
      <c r="M97" s="11">
        <f t="shared" si="59"/>
        <v>61</v>
      </c>
      <c r="N97" s="11">
        <v>300</v>
      </c>
      <c r="O97" s="11">
        <v>0</v>
      </c>
      <c r="P97" s="11"/>
      <c r="Q97" s="11">
        <f t="shared" si="54"/>
        <v>844</v>
      </c>
      <c r="R97" s="107">
        <v>2090</v>
      </c>
      <c r="S97" s="11">
        <v>910</v>
      </c>
      <c r="T97" s="11">
        <f t="shared" si="60"/>
        <v>10206</v>
      </c>
      <c r="U97" s="11">
        <f t="shared" si="62"/>
        <v>4</v>
      </c>
      <c r="V97" s="11">
        <f t="shared" si="63"/>
        <v>10210</v>
      </c>
      <c r="W97" s="68" t="s">
        <v>109</v>
      </c>
      <c r="X97" s="46"/>
      <c r="Y97" s="46"/>
    </row>
    <row r="98" spans="1:25" s="1" customFormat="1" ht="69.95" customHeight="1" x14ac:dyDescent="0.25">
      <c r="A98" s="48">
        <f>SUBTOTAL(3,$B$3:B98)</f>
        <v>95</v>
      </c>
      <c r="B98" s="50">
        <v>271</v>
      </c>
      <c r="C98" s="44"/>
      <c r="D98" s="6" t="s">
        <v>69</v>
      </c>
      <c r="E98" s="141">
        <v>101252888017</v>
      </c>
      <c r="F98" s="57">
        <v>5607185905</v>
      </c>
      <c r="G98" s="61">
        <v>340</v>
      </c>
      <c r="H98" s="74">
        <v>24</v>
      </c>
      <c r="I98" s="11">
        <f t="shared" si="55"/>
        <v>4896</v>
      </c>
      <c r="J98" s="11">
        <f t="shared" si="56"/>
        <v>3264</v>
      </c>
      <c r="K98" s="11">
        <f t="shared" si="57"/>
        <v>8160</v>
      </c>
      <c r="L98" s="11">
        <f t="shared" si="58"/>
        <v>490</v>
      </c>
      <c r="M98" s="11">
        <f t="shared" si="59"/>
        <v>62</v>
      </c>
      <c r="N98" s="11">
        <v>0</v>
      </c>
      <c r="O98" s="11">
        <v>0</v>
      </c>
      <c r="P98" s="11"/>
      <c r="Q98" s="11">
        <f t="shared" si="54"/>
        <v>552</v>
      </c>
      <c r="R98" s="107">
        <v>2480</v>
      </c>
      <c r="S98" s="11">
        <v>315</v>
      </c>
      <c r="T98" s="11">
        <f t="shared" si="60"/>
        <v>10403</v>
      </c>
      <c r="U98" s="11">
        <f t="shared" si="62"/>
        <v>-3</v>
      </c>
      <c r="V98" s="11">
        <f t="shared" si="63"/>
        <v>10400</v>
      </c>
      <c r="W98" s="68" t="s">
        <v>120</v>
      </c>
      <c r="X98" s="46"/>
      <c r="Y98" s="46"/>
    </row>
    <row r="99" spans="1:25" s="1" customFormat="1" ht="69.95" customHeight="1" x14ac:dyDescent="0.25">
      <c r="A99" s="48">
        <f>SUBTOTAL(3,$B$3:B99)</f>
        <v>96</v>
      </c>
      <c r="B99" s="50">
        <v>272</v>
      </c>
      <c r="C99" s="44"/>
      <c r="D99" s="6" t="s">
        <v>70</v>
      </c>
      <c r="E99" s="141">
        <v>101157589045</v>
      </c>
      <c r="F99" s="57">
        <v>5607185892</v>
      </c>
      <c r="G99" s="61">
        <v>340</v>
      </c>
      <c r="H99" s="74">
        <v>25</v>
      </c>
      <c r="I99" s="11">
        <f t="shared" si="55"/>
        <v>5100</v>
      </c>
      <c r="J99" s="11">
        <f t="shared" si="56"/>
        <v>3400</v>
      </c>
      <c r="K99" s="11">
        <f t="shared" si="57"/>
        <v>8500</v>
      </c>
      <c r="L99" s="11">
        <f t="shared" si="58"/>
        <v>510</v>
      </c>
      <c r="M99" s="11">
        <f t="shared" si="59"/>
        <v>64</v>
      </c>
      <c r="N99" s="11">
        <v>0</v>
      </c>
      <c r="O99" s="11">
        <v>0</v>
      </c>
      <c r="P99" s="11"/>
      <c r="Q99" s="11">
        <f t="shared" si="54"/>
        <v>574</v>
      </c>
      <c r="R99" s="107">
        <v>2520</v>
      </c>
      <c r="S99" s="11">
        <v>840</v>
      </c>
      <c r="T99" s="11">
        <f t="shared" si="60"/>
        <v>11286</v>
      </c>
      <c r="U99" s="11">
        <f t="shared" si="62"/>
        <v>4</v>
      </c>
      <c r="V99" s="11">
        <f t="shared" si="63"/>
        <v>11290</v>
      </c>
      <c r="W99" s="68" t="s">
        <v>108</v>
      </c>
      <c r="X99" s="46"/>
      <c r="Y99" s="46"/>
    </row>
    <row r="100" spans="1:25" s="1" customFormat="1" ht="80.099999999999994" customHeight="1" x14ac:dyDescent="0.25">
      <c r="A100" s="48">
        <f>SUBTOTAL(3,$B$3:B100)</f>
        <v>97</v>
      </c>
      <c r="B100" s="50">
        <v>298</v>
      </c>
      <c r="C100" s="44"/>
      <c r="D100" s="58" t="s">
        <v>71</v>
      </c>
      <c r="E100" s="141">
        <v>101407825102</v>
      </c>
      <c r="F100" s="51">
        <v>5607674374</v>
      </c>
      <c r="G100" s="61">
        <v>325</v>
      </c>
      <c r="H100" s="74">
        <v>23</v>
      </c>
      <c r="I100" s="11">
        <f t="shared" si="55"/>
        <v>4485</v>
      </c>
      <c r="J100" s="11">
        <f t="shared" si="56"/>
        <v>2990</v>
      </c>
      <c r="K100" s="11">
        <f t="shared" si="57"/>
        <v>7475</v>
      </c>
      <c r="L100" s="11">
        <f t="shared" si="58"/>
        <v>449</v>
      </c>
      <c r="M100" s="11">
        <f t="shared" si="59"/>
        <v>57</v>
      </c>
      <c r="N100" s="11">
        <v>0</v>
      </c>
      <c r="O100" s="11">
        <v>0</v>
      </c>
      <c r="P100" s="11"/>
      <c r="Q100" s="11">
        <f t="shared" si="54"/>
        <v>506</v>
      </c>
      <c r="R100" s="107">
        <v>2015</v>
      </c>
      <c r="S100" s="11">
        <v>910</v>
      </c>
      <c r="T100" s="11">
        <f t="shared" si="60"/>
        <v>9894</v>
      </c>
      <c r="U100" s="11">
        <f t="shared" si="62"/>
        <v>-4</v>
      </c>
      <c r="V100" s="11">
        <f t="shared" si="63"/>
        <v>9890</v>
      </c>
      <c r="W100" s="68" t="s">
        <v>122</v>
      </c>
      <c r="X100" s="46"/>
      <c r="Y100" s="46"/>
    </row>
    <row r="101" spans="1:25" s="1" customFormat="1" ht="80.099999999999994" customHeight="1" x14ac:dyDescent="0.25">
      <c r="A101" s="48">
        <f>SUBTOTAL(3,$B$3:B101)</f>
        <v>98</v>
      </c>
      <c r="B101" s="50">
        <v>300</v>
      </c>
      <c r="C101" s="44"/>
      <c r="D101" s="58" t="s">
        <v>72</v>
      </c>
      <c r="E101" s="141">
        <v>101407825092</v>
      </c>
      <c r="F101" s="51">
        <v>5607674300</v>
      </c>
      <c r="G101" s="61">
        <v>325</v>
      </c>
      <c r="H101" s="74">
        <v>23</v>
      </c>
      <c r="I101" s="11">
        <f t="shared" si="55"/>
        <v>4485</v>
      </c>
      <c r="J101" s="11">
        <f t="shared" si="56"/>
        <v>2990</v>
      </c>
      <c r="K101" s="11">
        <f t="shared" si="57"/>
        <v>7475</v>
      </c>
      <c r="L101" s="11">
        <f t="shared" si="58"/>
        <v>449</v>
      </c>
      <c r="M101" s="11">
        <f t="shared" si="59"/>
        <v>57</v>
      </c>
      <c r="N101" s="11">
        <v>0</v>
      </c>
      <c r="O101" s="11">
        <v>0</v>
      </c>
      <c r="P101" s="11"/>
      <c r="Q101" s="11">
        <f t="shared" si="54"/>
        <v>506</v>
      </c>
      <c r="R101" s="107">
        <v>2380</v>
      </c>
      <c r="S101" s="11">
        <v>910</v>
      </c>
      <c r="T101" s="11">
        <f t="shared" si="60"/>
        <v>10259</v>
      </c>
      <c r="U101" s="11">
        <f t="shared" si="62"/>
        <v>1</v>
      </c>
      <c r="V101" s="11">
        <f t="shared" si="63"/>
        <v>10260</v>
      </c>
      <c r="W101" s="68" t="s">
        <v>130</v>
      </c>
      <c r="X101" s="46"/>
      <c r="Y101" s="46"/>
    </row>
    <row r="102" spans="1:25" s="1" customFormat="1" ht="80.099999999999994" customHeight="1" x14ac:dyDescent="0.25">
      <c r="A102" s="48">
        <f>SUBTOTAL(3,$B$3:B102)</f>
        <v>99</v>
      </c>
      <c r="B102" s="50">
        <v>310</v>
      </c>
      <c r="C102" s="44"/>
      <c r="D102" s="58" t="s">
        <v>154</v>
      </c>
      <c r="E102" s="170">
        <v>101418376396</v>
      </c>
      <c r="F102" s="89">
        <v>5608113672</v>
      </c>
      <c r="G102" s="61">
        <v>325</v>
      </c>
      <c r="H102" s="74">
        <v>21</v>
      </c>
      <c r="I102" s="11">
        <f t="shared" ref="I102:I104" si="65">H102*G102*60%</f>
        <v>4095</v>
      </c>
      <c r="J102" s="11">
        <f t="shared" ref="J102:J104" si="66">H102*G102*40%</f>
        <v>2730</v>
      </c>
      <c r="K102" s="11">
        <f t="shared" ref="K102:K104" si="67">J102+I102</f>
        <v>6825</v>
      </c>
      <c r="L102" s="11">
        <f t="shared" si="58"/>
        <v>410</v>
      </c>
      <c r="M102" s="11">
        <f t="shared" si="59"/>
        <v>52</v>
      </c>
      <c r="N102" s="11">
        <v>0</v>
      </c>
      <c r="O102" s="11">
        <v>0</v>
      </c>
      <c r="P102" s="11"/>
      <c r="Q102" s="11">
        <f t="shared" si="54"/>
        <v>462</v>
      </c>
      <c r="R102" s="107">
        <v>1300</v>
      </c>
      <c r="S102" s="11">
        <v>770</v>
      </c>
      <c r="T102" s="11">
        <f t="shared" si="60"/>
        <v>8433</v>
      </c>
      <c r="U102" s="11">
        <f t="shared" si="62"/>
        <v>-3</v>
      </c>
      <c r="V102" s="11">
        <f t="shared" si="63"/>
        <v>8430</v>
      </c>
      <c r="W102" s="68" t="s">
        <v>210</v>
      </c>
      <c r="X102" s="46"/>
      <c r="Y102" s="46"/>
    </row>
    <row r="103" spans="1:25" s="1" customFormat="1" ht="80.099999999999994" customHeight="1" x14ac:dyDescent="0.25">
      <c r="A103" s="48">
        <f>SUBTOTAL(3,$B$3:B103)</f>
        <v>100</v>
      </c>
      <c r="B103" s="50">
        <v>311</v>
      </c>
      <c r="C103" s="44"/>
      <c r="D103" s="58" t="s">
        <v>166</v>
      </c>
      <c r="E103" s="170">
        <v>101330636483</v>
      </c>
      <c r="F103" s="89">
        <v>5608113666</v>
      </c>
      <c r="G103" s="61">
        <v>325</v>
      </c>
      <c r="H103" s="74">
        <v>24.5</v>
      </c>
      <c r="I103" s="11">
        <f t="shared" si="65"/>
        <v>4777.5</v>
      </c>
      <c r="J103" s="11">
        <f t="shared" si="66"/>
        <v>3185</v>
      </c>
      <c r="K103" s="11">
        <f t="shared" si="67"/>
        <v>7962.5</v>
      </c>
      <c r="L103" s="11">
        <f t="shared" si="58"/>
        <v>478</v>
      </c>
      <c r="M103" s="11">
        <f t="shared" si="59"/>
        <v>60</v>
      </c>
      <c r="N103" s="11">
        <v>0</v>
      </c>
      <c r="O103" s="11">
        <v>0</v>
      </c>
      <c r="P103" s="11">
        <v>250</v>
      </c>
      <c r="Q103" s="11">
        <f t="shared" si="54"/>
        <v>788</v>
      </c>
      <c r="R103" s="107">
        <v>325</v>
      </c>
      <c r="S103" s="11">
        <v>805</v>
      </c>
      <c r="T103" s="11">
        <f t="shared" si="60"/>
        <v>8304.5</v>
      </c>
      <c r="U103" s="11">
        <f t="shared" si="62"/>
        <v>-4.5</v>
      </c>
      <c r="V103" s="11">
        <f t="shared" si="63"/>
        <v>8300</v>
      </c>
      <c r="W103" s="78" t="s">
        <v>232</v>
      </c>
      <c r="X103" s="46"/>
      <c r="Y103" s="46"/>
    </row>
    <row r="104" spans="1:25" s="1" customFormat="1" ht="80.099999999999994" customHeight="1" x14ac:dyDescent="0.25">
      <c r="A104" s="48">
        <f>SUBTOTAL(3,$B$3:B104)</f>
        <v>101</v>
      </c>
      <c r="B104" s="50">
        <v>313</v>
      </c>
      <c r="C104" s="44"/>
      <c r="D104" s="58" t="s">
        <v>190</v>
      </c>
      <c r="E104" s="165">
        <v>101419778096</v>
      </c>
      <c r="F104" s="131">
        <v>5607708748</v>
      </c>
      <c r="G104" s="61">
        <v>315</v>
      </c>
      <c r="H104" s="74">
        <v>21</v>
      </c>
      <c r="I104" s="11">
        <f t="shared" si="65"/>
        <v>3969</v>
      </c>
      <c r="J104" s="11">
        <f t="shared" si="66"/>
        <v>2646</v>
      </c>
      <c r="K104" s="11">
        <f t="shared" si="67"/>
        <v>6615</v>
      </c>
      <c r="L104" s="11">
        <f t="shared" si="58"/>
        <v>397</v>
      </c>
      <c r="M104" s="11">
        <f t="shared" si="59"/>
        <v>50</v>
      </c>
      <c r="N104" s="11">
        <v>0</v>
      </c>
      <c r="O104" s="11">
        <v>0</v>
      </c>
      <c r="P104" s="11"/>
      <c r="Q104" s="11">
        <f t="shared" si="54"/>
        <v>447</v>
      </c>
      <c r="R104" s="107">
        <v>1260</v>
      </c>
      <c r="S104" s="11">
        <v>0</v>
      </c>
      <c r="T104" s="11">
        <f t="shared" si="60"/>
        <v>7428</v>
      </c>
      <c r="U104" s="11">
        <f t="shared" si="62"/>
        <v>2</v>
      </c>
      <c r="V104" s="11">
        <f t="shared" si="63"/>
        <v>7430</v>
      </c>
      <c r="W104" s="68" t="s">
        <v>209</v>
      </c>
      <c r="X104" s="46"/>
      <c r="Y104" s="46"/>
    </row>
    <row r="105" spans="1:25" s="1" customFormat="1" ht="80.099999999999994" customHeight="1" x14ac:dyDescent="0.25">
      <c r="A105" s="48">
        <f>SUBTOTAL(3,$B$3:B105)</f>
        <v>102</v>
      </c>
      <c r="B105" s="50">
        <v>314</v>
      </c>
      <c r="C105" s="44"/>
      <c r="D105" s="58" t="s">
        <v>73</v>
      </c>
      <c r="E105" s="141">
        <v>101419777995</v>
      </c>
      <c r="F105" s="51">
        <v>5607708821</v>
      </c>
      <c r="G105" s="61">
        <v>325</v>
      </c>
      <c r="H105" s="74">
        <v>23</v>
      </c>
      <c r="I105" s="11">
        <f t="shared" si="55"/>
        <v>4485</v>
      </c>
      <c r="J105" s="11">
        <f t="shared" si="56"/>
        <v>2990</v>
      </c>
      <c r="K105" s="11">
        <f t="shared" si="57"/>
        <v>7475</v>
      </c>
      <c r="L105" s="11">
        <f t="shared" si="58"/>
        <v>449</v>
      </c>
      <c r="M105" s="11">
        <f t="shared" si="59"/>
        <v>57</v>
      </c>
      <c r="N105" s="11">
        <v>240</v>
      </c>
      <c r="O105" s="11">
        <v>0</v>
      </c>
      <c r="P105" s="11"/>
      <c r="Q105" s="11">
        <f t="shared" si="54"/>
        <v>746</v>
      </c>
      <c r="R105" s="107">
        <v>2015</v>
      </c>
      <c r="S105" s="11">
        <v>560</v>
      </c>
      <c r="T105" s="11">
        <f t="shared" si="60"/>
        <v>9304</v>
      </c>
      <c r="U105" s="11">
        <f t="shared" si="62"/>
        <v>-4</v>
      </c>
      <c r="V105" s="11">
        <f t="shared" si="63"/>
        <v>9300</v>
      </c>
      <c r="W105" s="68" t="s">
        <v>117</v>
      </c>
      <c r="X105" s="46"/>
      <c r="Y105" s="46"/>
    </row>
    <row r="106" spans="1:25" s="1" customFormat="1" ht="80.099999999999994" customHeight="1" x14ac:dyDescent="0.25">
      <c r="A106" s="48">
        <f>SUBTOTAL(3,$B$3:B106)</f>
        <v>103</v>
      </c>
      <c r="B106" s="50">
        <v>315</v>
      </c>
      <c r="C106" s="44"/>
      <c r="D106" s="58" t="s">
        <v>74</v>
      </c>
      <c r="E106" s="141">
        <v>101419778054</v>
      </c>
      <c r="F106" s="51">
        <v>5607708783</v>
      </c>
      <c r="G106" s="61">
        <v>315</v>
      </c>
      <c r="H106" s="74">
        <v>0</v>
      </c>
      <c r="I106" s="11">
        <f t="shared" si="55"/>
        <v>0</v>
      </c>
      <c r="J106" s="11">
        <f t="shared" si="56"/>
        <v>0</v>
      </c>
      <c r="K106" s="11">
        <f t="shared" si="57"/>
        <v>0</v>
      </c>
      <c r="L106" s="11">
        <f t="shared" si="58"/>
        <v>0</v>
      </c>
      <c r="M106" s="11">
        <f t="shared" si="59"/>
        <v>0</v>
      </c>
      <c r="N106" s="11">
        <v>0</v>
      </c>
      <c r="O106" s="11">
        <v>0</v>
      </c>
      <c r="P106" s="11"/>
      <c r="Q106" s="11">
        <f t="shared" si="54"/>
        <v>0</v>
      </c>
      <c r="R106" s="107">
        <v>0</v>
      </c>
      <c r="S106" s="11">
        <v>0</v>
      </c>
      <c r="T106" s="11">
        <f t="shared" si="60"/>
        <v>0</v>
      </c>
      <c r="U106" s="11">
        <f t="shared" si="62"/>
        <v>0</v>
      </c>
      <c r="V106" s="11">
        <f t="shared" si="63"/>
        <v>0</v>
      </c>
      <c r="W106" s="68" t="s">
        <v>144</v>
      </c>
      <c r="X106" s="46"/>
      <c r="Y106" s="46"/>
    </row>
    <row r="107" spans="1:25" s="1" customFormat="1" ht="80.099999999999994" customHeight="1" x14ac:dyDescent="0.25">
      <c r="A107" s="48">
        <f>SUBTOTAL(3,$B$3:B107)</f>
        <v>104</v>
      </c>
      <c r="B107" s="50">
        <v>316</v>
      </c>
      <c r="C107" s="44"/>
      <c r="D107" s="58" t="s">
        <v>75</v>
      </c>
      <c r="E107" s="141">
        <v>101419778065</v>
      </c>
      <c r="F107" s="51">
        <v>5607708955</v>
      </c>
      <c r="G107" s="61">
        <v>325</v>
      </c>
      <c r="H107" s="74">
        <v>22</v>
      </c>
      <c r="I107" s="11">
        <f t="shared" si="55"/>
        <v>4290</v>
      </c>
      <c r="J107" s="11">
        <f t="shared" si="56"/>
        <v>2860</v>
      </c>
      <c r="K107" s="11">
        <f t="shared" si="57"/>
        <v>7150</v>
      </c>
      <c r="L107" s="11">
        <f t="shared" si="58"/>
        <v>429</v>
      </c>
      <c r="M107" s="11">
        <f t="shared" si="59"/>
        <v>54</v>
      </c>
      <c r="N107" s="11">
        <v>0</v>
      </c>
      <c r="O107" s="11">
        <v>0</v>
      </c>
      <c r="P107" s="11">
        <v>250</v>
      </c>
      <c r="Q107" s="11">
        <f t="shared" si="54"/>
        <v>733</v>
      </c>
      <c r="R107" s="107">
        <v>2340</v>
      </c>
      <c r="S107" s="11">
        <v>805</v>
      </c>
      <c r="T107" s="11">
        <f t="shared" si="60"/>
        <v>9562</v>
      </c>
      <c r="U107" s="11">
        <f t="shared" si="62"/>
        <v>-2</v>
      </c>
      <c r="V107" s="11">
        <f t="shared" si="63"/>
        <v>9560</v>
      </c>
      <c r="W107" s="68" t="s">
        <v>107</v>
      </c>
      <c r="X107" s="46"/>
      <c r="Y107" s="46"/>
    </row>
    <row r="108" spans="1:25" s="1" customFormat="1" ht="80.099999999999994" customHeight="1" x14ac:dyDescent="0.25">
      <c r="A108" s="48">
        <f>SUBTOTAL(3,$B$3:B108)</f>
        <v>105</v>
      </c>
      <c r="B108" s="50">
        <v>318</v>
      </c>
      <c r="C108" s="44"/>
      <c r="D108" s="58" t="s">
        <v>76</v>
      </c>
      <c r="E108" s="141">
        <v>101419778077</v>
      </c>
      <c r="F108" s="51">
        <v>5607708973</v>
      </c>
      <c r="G108" s="61">
        <v>325</v>
      </c>
      <c r="H108" s="74">
        <v>21</v>
      </c>
      <c r="I108" s="11">
        <f t="shared" si="55"/>
        <v>4095</v>
      </c>
      <c r="J108" s="11">
        <f t="shared" si="56"/>
        <v>2730</v>
      </c>
      <c r="K108" s="11">
        <f t="shared" si="57"/>
        <v>6825</v>
      </c>
      <c r="L108" s="11">
        <f t="shared" si="58"/>
        <v>410</v>
      </c>
      <c r="M108" s="11">
        <f t="shared" si="59"/>
        <v>52</v>
      </c>
      <c r="N108" s="11">
        <v>0</v>
      </c>
      <c r="O108" s="11">
        <v>0</v>
      </c>
      <c r="P108" s="11"/>
      <c r="Q108" s="11">
        <f t="shared" si="54"/>
        <v>462</v>
      </c>
      <c r="R108" s="107">
        <v>2665</v>
      </c>
      <c r="S108" s="11">
        <v>910</v>
      </c>
      <c r="T108" s="11">
        <f t="shared" si="60"/>
        <v>9938</v>
      </c>
      <c r="U108" s="11">
        <f t="shared" si="62"/>
        <v>2</v>
      </c>
      <c r="V108" s="11">
        <f t="shared" si="63"/>
        <v>9940</v>
      </c>
      <c r="W108" s="68" t="s">
        <v>132</v>
      </c>
      <c r="X108" s="46"/>
      <c r="Y108" s="46"/>
    </row>
    <row r="109" spans="1:25" s="1" customFormat="1" ht="80.099999999999994" customHeight="1" x14ac:dyDescent="0.25">
      <c r="A109" s="48">
        <f>SUBTOTAL(3,$B$3:B109)</f>
        <v>106</v>
      </c>
      <c r="B109" s="50">
        <v>319</v>
      </c>
      <c r="C109" s="44"/>
      <c r="D109" s="58" t="s">
        <v>77</v>
      </c>
      <c r="E109" s="141">
        <v>101419778008</v>
      </c>
      <c r="F109" s="51">
        <v>5607709003</v>
      </c>
      <c r="G109" s="61">
        <v>325</v>
      </c>
      <c r="H109" s="74">
        <v>21</v>
      </c>
      <c r="I109" s="11">
        <f t="shared" si="55"/>
        <v>4095</v>
      </c>
      <c r="J109" s="11">
        <f t="shared" si="56"/>
        <v>2730</v>
      </c>
      <c r="K109" s="11">
        <f t="shared" si="57"/>
        <v>6825</v>
      </c>
      <c r="L109" s="11">
        <f t="shared" si="58"/>
        <v>410</v>
      </c>
      <c r="M109" s="11">
        <f t="shared" si="59"/>
        <v>52</v>
      </c>
      <c r="N109" s="11">
        <v>0</v>
      </c>
      <c r="O109" s="11">
        <v>0</v>
      </c>
      <c r="P109" s="11">
        <v>250</v>
      </c>
      <c r="Q109" s="11">
        <f t="shared" si="54"/>
        <v>712</v>
      </c>
      <c r="R109" s="107">
        <v>2665</v>
      </c>
      <c r="S109" s="11">
        <v>840</v>
      </c>
      <c r="T109" s="11">
        <f t="shared" si="60"/>
        <v>9618</v>
      </c>
      <c r="U109" s="11">
        <f t="shared" si="62"/>
        <v>2</v>
      </c>
      <c r="V109" s="11">
        <f t="shared" si="63"/>
        <v>9620</v>
      </c>
      <c r="W109" s="68" t="s">
        <v>110</v>
      </c>
      <c r="X109" s="46"/>
      <c r="Y109" s="46"/>
    </row>
    <row r="110" spans="1:25" s="1" customFormat="1" ht="80.099999999999994" customHeight="1" x14ac:dyDescent="0.25">
      <c r="A110" s="48">
        <f>SUBTOTAL(3,$B$3:B110)</f>
        <v>107</v>
      </c>
      <c r="B110" s="50">
        <v>320</v>
      </c>
      <c r="C110" s="44"/>
      <c r="D110" s="58" t="s">
        <v>78</v>
      </c>
      <c r="E110" s="141">
        <v>101419778049</v>
      </c>
      <c r="F110" s="51">
        <v>5607709133</v>
      </c>
      <c r="G110" s="61">
        <v>325</v>
      </c>
      <c r="H110" s="74">
        <v>22</v>
      </c>
      <c r="I110" s="11">
        <f t="shared" si="55"/>
        <v>4290</v>
      </c>
      <c r="J110" s="11">
        <f t="shared" si="56"/>
        <v>2860</v>
      </c>
      <c r="K110" s="11">
        <f t="shared" si="57"/>
        <v>7150</v>
      </c>
      <c r="L110" s="11">
        <f t="shared" si="58"/>
        <v>429</v>
      </c>
      <c r="M110" s="11">
        <f t="shared" si="59"/>
        <v>54</v>
      </c>
      <c r="N110" s="11">
        <v>0</v>
      </c>
      <c r="O110" s="11">
        <v>0</v>
      </c>
      <c r="P110" s="11"/>
      <c r="Q110" s="11">
        <f t="shared" si="54"/>
        <v>483</v>
      </c>
      <c r="R110" s="107">
        <v>975</v>
      </c>
      <c r="S110" s="11">
        <v>875</v>
      </c>
      <c r="T110" s="11">
        <f t="shared" si="60"/>
        <v>8517</v>
      </c>
      <c r="U110" s="11">
        <f t="shared" si="62"/>
        <v>3</v>
      </c>
      <c r="V110" s="11">
        <f t="shared" si="63"/>
        <v>8520</v>
      </c>
      <c r="W110" s="68" t="s">
        <v>114</v>
      </c>
      <c r="X110" s="46"/>
      <c r="Y110" s="46"/>
    </row>
    <row r="111" spans="1:25" s="1" customFormat="1" ht="80.099999999999994" customHeight="1" x14ac:dyDescent="0.25">
      <c r="A111" s="48">
        <f>SUBTOTAL(3,$B$3:B111)</f>
        <v>108</v>
      </c>
      <c r="B111" s="50">
        <v>328</v>
      </c>
      <c r="C111" s="44"/>
      <c r="D111" s="59" t="s">
        <v>79</v>
      </c>
      <c r="E111" s="141">
        <v>101419778012</v>
      </c>
      <c r="F111" s="51">
        <v>5607709176</v>
      </c>
      <c r="G111" s="61">
        <v>325</v>
      </c>
      <c r="H111" s="74">
        <v>16</v>
      </c>
      <c r="I111" s="11">
        <f t="shared" si="55"/>
        <v>3120</v>
      </c>
      <c r="J111" s="11">
        <f t="shared" si="56"/>
        <v>2080</v>
      </c>
      <c r="K111" s="11">
        <f t="shared" si="57"/>
        <v>5200</v>
      </c>
      <c r="L111" s="11">
        <f t="shared" ref="L111:L117" si="68">ROUND(I111*10%,0)</f>
        <v>312</v>
      </c>
      <c r="M111" s="11">
        <f t="shared" si="59"/>
        <v>39</v>
      </c>
      <c r="N111" s="11">
        <v>0</v>
      </c>
      <c r="O111" s="11">
        <v>0</v>
      </c>
      <c r="P111" s="11">
        <v>250</v>
      </c>
      <c r="Q111" s="11">
        <f t="shared" si="54"/>
        <v>601</v>
      </c>
      <c r="R111" s="107">
        <v>325</v>
      </c>
      <c r="S111" s="11">
        <v>595</v>
      </c>
      <c r="T111" s="11">
        <f t="shared" si="60"/>
        <v>5519</v>
      </c>
      <c r="U111" s="11">
        <f t="shared" si="62"/>
        <v>1</v>
      </c>
      <c r="V111" s="11">
        <f t="shared" si="63"/>
        <v>5520</v>
      </c>
      <c r="W111" s="68" t="s">
        <v>115</v>
      </c>
      <c r="X111" s="46"/>
      <c r="Y111" s="46"/>
    </row>
    <row r="112" spans="1:25" s="1" customFormat="1" ht="80.099999999999994" customHeight="1" x14ac:dyDescent="0.25">
      <c r="A112" s="48">
        <f>SUBTOTAL(3,$B$3:B112)</f>
        <v>109</v>
      </c>
      <c r="B112" s="50">
        <v>348</v>
      </c>
      <c r="C112" s="44"/>
      <c r="D112" s="58" t="s">
        <v>81</v>
      </c>
      <c r="E112" s="141">
        <v>101431257090</v>
      </c>
      <c r="F112" s="51">
        <v>5607754702</v>
      </c>
      <c r="G112" s="61">
        <v>340</v>
      </c>
      <c r="H112" s="74">
        <v>24</v>
      </c>
      <c r="I112" s="11">
        <f t="shared" si="55"/>
        <v>4896</v>
      </c>
      <c r="J112" s="11">
        <f t="shared" si="56"/>
        <v>3264</v>
      </c>
      <c r="K112" s="11">
        <f t="shared" si="57"/>
        <v>8160</v>
      </c>
      <c r="L112" s="11">
        <f t="shared" si="68"/>
        <v>490</v>
      </c>
      <c r="M112" s="11">
        <f t="shared" si="59"/>
        <v>62</v>
      </c>
      <c r="N112" s="11">
        <v>100</v>
      </c>
      <c r="O112" s="11">
        <v>0</v>
      </c>
      <c r="P112" s="11"/>
      <c r="Q112" s="11">
        <f t="shared" si="54"/>
        <v>652</v>
      </c>
      <c r="R112" s="107">
        <v>2100</v>
      </c>
      <c r="S112" s="11">
        <v>70</v>
      </c>
      <c r="T112" s="11">
        <f t="shared" si="60"/>
        <v>9678</v>
      </c>
      <c r="U112" s="11">
        <f t="shared" si="62"/>
        <v>2</v>
      </c>
      <c r="V112" s="11">
        <f t="shared" si="63"/>
        <v>9680</v>
      </c>
      <c r="W112" s="68" t="s">
        <v>113</v>
      </c>
      <c r="X112" s="46"/>
      <c r="Y112" s="46"/>
    </row>
    <row r="113" spans="1:25" s="1" customFormat="1" ht="80.099999999999994" customHeight="1" x14ac:dyDescent="0.25">
      <c r="A113" s="48">
        <f>SUBTOTAL(3,$B$3:B113)</f>
        <v>110</v>
      </c>
      <c r="B113" s="50">
        <v>350</v>
      </c>
      <c r="C113" s="44"/>
      <c r="D113" s="58" t="s">
        <v>82</v>
      </c>
      <c r="E113" s="141">
        <v>100594273650</v>
      </c>
      <c r="F113" s="51">
        <v>5607755050</v>
      </c>
      <c r="G113" s="61">
        <v>350</v>
      </c>
      <c r="H113" s="74">
        <v>23</v>
      </c>
      <c r="I113" s="11">
        <f t="shared" si="55"/>
        <v>4830</v>
      </c>
      <c r="J113" s="11">
        <f t="shared" si="56"/>
        <v>3220</v>
      </c>
      <c r="K113" s="11">
        <f t="shared" si="57"/>
        <v>8050</v>
      </c>
      <c r="L113" s="11">
        <f t="shared" si="68"/>
        <v>483</v>
      </c>
      <c r="M113" s="11">
        <f t="shared" si="59"/>
        <v>61</v>
      </c>
      <c r="N113" s="11">
        <v>0</v>
      </c>
      <c r="O113" s="11">
        <v>2000</v>
      </c>
      <c r="P113" s="11"/>
      <c r="Q113" s="11">
        <f t="shared" si="54"/>
        <v>2544</v>
      </c>
      <c r="R113" s="107">
        <v>2090</v>
      </c>
      <c r="S113" s="11">
        <v>910</v>
      </c>
      <c r="T113" s="11">
        <f t="shared" si="60"/>
        <v>8506</v>
      </c>
      <c r="U113" s="11">
        <f t="shared" si="62"/>
        <v>4</v>
      </c>
      <c r="V113" s="11">
        <f t="shared" si="63"/>
        <v>8510</v>
      </c>
      <c r="W113" s="68" t="s">
        <v>121</v>
      </c>
      <c r="X113" s="46"/>
      <c r="Y113" s="46"/>
    </row>
    <row r="114" spans="1:25" s="1" customFormat="1" ht="69.95" customHeight="1" x14ac:dyDescent="0.25">
      <c r="A114" s="48">
        <f>SUBTOTAL(3,$B$3:B114)</f>
        <v>111</v>
      </c>
      <c r="B114" s="50">
        <v>357</v>
      </c>
      <c r="C114" s="44"/>
      <c r="D114" s="58" t="s">
        <v>167</v>
      </c>
      <c r="E114" s="141">
        <v>101238840016</v>
      </c>
      <c r="F114" s="51">
        <v>5607146719</v>
      </c>
      <c r="G114" s="61">
        <v>340</v>
      </c>
      <c r="H114" s="74">
        <v>18</v>
      </c>
      <c r="I114" s="11">
        <f t="shared" si="55"/>
        <v>3672</v>
      </c>
      <c r="J114" s="11">
        <f t="shared" si="56"/>
        <v>2448</v>
      </c>
      <c r="K114" s="11">
        <f t="shared" si="57"/>
        <v>6120</v>
      </c>
      <c r="L114" s="11">
        <f t="shared" si="68"/>
        <v>367</v>
      </c>
      <c r="M114" s="11">
        <f t="shared" si="59"/>
        <v>46</v>
      </c>
      <c r="N114" s="11">
        <v>0</v>
      </c>
      <c r="O114" s="11">
        <v>0</v>
      </c>
      <c r="P114" s="11"/>
      <c r="Q114" s="11">
        <f t="shared" si="54"/>
        <v>413</v>
      </c>
      <c r="R114" s="107">
        <v>1020</v>
      </c>
      <c r="S114" s="11">
        <v>735</v>
      </c>
      <c r="T114" s="11">
        <f t="shared" si="60"/>
        <v>7462</v>
      </c>
      <c r="U114" s="11">
        <f t="shared" si="62"/>
        <v>-2</v>
      </c>
      <c r="V114" s="11">
        <f t="shared" si="63"/>
        <v>7460</v>
      </c>
      <c r="W114" s="68" t="s">
        <v>125</v>
      </c>
      <c r="X114" s="46"/>
      <c r="Y114" s="46"/>
    </row>
    <row r="115" spans="1:25" s="1" customFormat="1" ht="80.099999999999994" customHeight="1" x14ac:dyDescent="0.25">
      <c r="A115" s="48">
        <f>SUBTOTAL(3,$B$3:B115)</f>
        <v>112</v>
      </c>
      <c r="B115" s="50">
        <v>361</v>
      </c>
      <c r="C115" s="44"/>
      <c r="D115" s="58" t="s">
        <v>84</v>
      </c>
      <c r="E115" s="141">
        <v>101443109704</v>
      </c>
      <c r="F115" s="51">
        <v>5607797995</v>
      </c>
      <c r="G115" s="61">
        <v>340</v>
      </c>
      <c r="H115" s="74">
        <v>23</v>
      </c>
      <c r="I115" s="11">
        <f t="shared" si="55"/>
        <v>4692</v>
      </c>
      <c r="J115" s="11">
        <f t="shared" si="56"/>
        <v>3128</v>
      </c>
      <c r="K115" s="11">
        <f t="shared" si="57"/>
        <v>7820</v>
      </c>
      <c r="L115" s="11">
        <f t="shared" si="68"/>
        <v>469</v>
      </c>
      <c r="M115" s="11">
        <f t="shared" si="59"/>
        <v>59</v>
      </c>
      <c r="N115" s="11">
        <v>0</v>
      </c>
      <c r="O115" s="11">
        <v>0</v>
      </c>
      <c r="P115" s="11"/>
      <c r="Q115" s="11">
        <f t="shared" si="54"/>
        <v>528</v>
      </c>
      <c r="R115" s="107">
        <v>2440</v>
      </c>
      <c r="S115" s="11">
        <v>770</v>
      </c>
      <c r="T115" s="11">
        <f t="shared" si="60"/>
        <v>10502</v>
      </c>
      <c r="U115" s="11">
        <f t="shared" si="62"/>
        <v>-2</v>
      </c>
      <c r="V115" s="11">
        <f t="shared" si="63"/>
        <v>10500</v>
      </c>
      <c r="W115" s="68" t="s">
        <v>153</v>
      </c>
      <c r="X115" s="46"/>
      <c r="Y115" s="46"/>
    </row>
    <row r="116" spans="1:25" s="1" customFormat="1" ht="80.099999999999994" customHeight="1" x14ac:dyDescent="0.25">
      <c r="A116" s="48">
        <f>SUBTOTAL(3,$B$3:B116)</f>
        <v>113</v>
      </c>
      <c r="B116" s="50">
        <v>363</v>
      </c>
      <c r="C116" s="44"/>
      <c r="D116" s="58" t="s">
        <v>85</v>
      </c>
      <c r="E116" s="141">
        <v>101443109715</v>
      </c>
      <c r="F116" s="72" t="s">
        <v>86</v>
      </c>
      <c r="G116" s="61">
        <v>325</v>
      </c>
      <c r="H116" s="74">
        <v>22</v>
      </c>
      <c r="I116" s="11">
        <f t="shared" si="55"/>
        <v>4290</v>
      </c>
      <c r="J116" s="11">
        <f t="shared" si="56"/>
        <v>2860</v>
      </c>
      <c r="K116" s="11">
        <f t="shared" si="57"/>
        <v>7150</v>
      </c>
      <c r="L116" s="11">
        <f t="shared" si="68"/>
        <v>429</v>
      </c>
      <c r="M116" s="11">
        <f t="shared" si="59"/>
        <v>54</v>
      </c>
      <c r="N116" s="11">
        <v>0</v>
      </c>
      <c r="O116" s="11">
        <v>0</v>
      </c>
      <c r="P116" s="11"/>
      <c r="Q116" s="11">
        <f t="shared" si="54"/>
        <v>483</v>
      </c>
      <c r="R116" s="107">
        <v>2340</v>
      </c>
      <c r="S116" s="11">
        <v>805</v>
      </c>
      <c r="T116" s="11">
        <f t="shared" si="60"/>
        <v>9812</v>
      </c>
      <c r="U116" s="11">
        <f t="shared" si="62"/>
        <v>-2</v>
      </c>
      <c r="V116" s="11">
        <f t="shared" si="63"/>
        <v>9810</v>
      </c>
      <c r="W116" s="68" t="s">
        <v>142</v>
      </c>
      <c r="X116" s="46"/>
      <c r="Y116" s="46"/>
    </row>
    <row r="117" spans="1:25" s="1" customFormat="1" ht="80.099999999999994" customHeight="1" x14ac:dyDescent="0.25">
      <c r="A117" s="48">
        <f>SUBTOTAL(3,$B$3:B117)</f>
        <v>114</v>
      </c>
      <c r="B117" s="50">
        <v>373</v>
      </c>
      <c r="C117" s="44"/>
      <c r="D117" s="58" t="s">
        <v>91</v>
      </c>
      <c r="E117" s="141">
        <v>101455430312</v>
      </c>
      <c r="F117" s="75">
        <v>5607852295</v>
      </c>
      <c r="G117" s="61">
        <v>325</v>
      </c>
      <c r="H117" s="74">
        <v>25</v>
      </c>
      <c r="I117" s="11">
        <f t="shared" ref="I117" si="69">H117*G117*60%</f>
        <v>4875</v>
      </c>
      <c r="J117" s="11">
        <f t="shared" ref="J117" si="70">H117*G117*40%</f>
        <v>3250</v>
      </c>
      <c r="K117" s="11">
        <f t="shared" ref="K117" si="71">J117+I117</f>
        <v>8125</v>
      </c>
      <c r="L117" s="11">
        <f t="shared" si="68"/>
        <v>488</v>
      </c>
      <c r="M117" s="11">
        <f t="shared" si="59"/>
        <v>61</v>
      </c>
      <c r="N117" s="11">
        <v>0</v>
      </c>
      <c r="O117" s="11">
        <v>0</v>
      </c>
      <c r="P117" s="11"/>
      <c r="Q117" s="11">
        <f t="shared" si="54"/>
        <v>549</v>
      </c>
      <c r="R117" s="107">
        <v>1365</v>
      </c>
      <c r="S117" s="11">
        <v>805</v>
      </c>
      <c r="T117" s="11">
        <f t="shared" si="60"/>
        <v>9746</v>
      </c>
      <c r="U117" s="11">
        <f t="shared" si="62"/>
        <v>4</v>
      </c>
      <c r="V117" s="11">
        <f t="shared" si="63"/>
        <v>9750</v>
      </c>
      <c r="W117" s="68" t="s">
        <v>136</v>
      </c>
      <c r="X117" s="46"/>
      <c r="Y117" s="46"/>
    </row>
    <row r="118" spans="1:25" s="1" customFormat="1" ht="80.099999999999994" customHeight="1" x14ac:dyDescent="0.25">
      <c r="A118" s="48">
        <f>SUBTOTAL(3,$B$3:B118)</f>
        <v>115</v>
      </c>
      <c r="B118" s="50">
        <v>383</v>
      </c>
      <c r="C118" s="44"/>
      <c r="D118" s="58" t="s">
        <v>98</v>
      </c>
      <c r="E118" s="165">
        <v>100643993560</v>
      </c>
      <c r="F118" s="80">
        <v>5607964041</v>
      </c>
      <c r="G118" s="61">
        <v>325</v>
      </c>
      <c r="H118" s="74">
        <v>23</v>
      </c>
      <c r="I118" s="11">
        <f t="shared" ref="I118" si="72">H118*G118*60%</f>
        <v>4485</v>
      </c>
      <c r="J118" s="11">
        <f t="shared" ref="J118" si="73">H118*G118*40%</f>
        <v>2990</v>
      </c>
      <c r="K118" s="11">
        <f t="shared" ref="K118" si="74">J118+I118</f>
        <v>7475</v>
      </c>
      <c r="L118" s="11">
        <f>ROUND(I118*10%,0)</f>
        <v>449</v>
      </c>
      <c r="M118" s="11">
        <f>ROUNDUP(K118*0.75%,0)</f>
        <v>57</v>
      </c>
      <c r="N118" s="11">
        <v>0</v>
      </c>
      <c r="O118" s="11">
        <v>0</v>
      </c>
      <c r="P118" s="11"/>
      <c r="Q118" s="11">
        <f t="shared" si="54"/>
        <v>506</v>
      </c>
      <c r="R118" s="107">
        <v>2380</v>
      </c>
      <c r="S118" s="11">
        <v>910</v>
      </c>
      <c r="T118" s="11">
        <f t="shared" si="60"/>
        <v>10259</v>
      </c>
      <c r="U118" s="11">
        <f t="shared" si="62"/>
        <v>1</v>
      </c>
      <c r="V118" s="11">
        <f t="shared" si="63"/>
        <v>10260</v>
      </c>
      <c r="W118" s="68" t="s">
        <v>138</v>
      </c>
      <c r="X118" s="46"/>
      <c r="Y118" s="46"/>
    </row>
    <row r="119" spans="1:25" s="1" customFormat="1" ht="34.5" customHeight="1" x14ac:dyDescent="0.25">
      <c r="A119" s="4"/>
      <c r="B119" s="4"/>
      <c r="C119" s="4"/>
      <c r="D119" s="6"/>
      <c r="E119" s="141"/>
      <c r="F119" s="51"/>
      <c r="G119" s="61"/>
      <c r="H119" s="60"/>
      <c r="I119" s="11"/>
      <c r="J119" s="11"/>
      <c r="K119" s="11"/>
      <c r="L119" s="11"/>
      <c r="M119" s="11"/>
      <c r="N119" s="11"/>
      <c r="O119" s="22"/>
      <c r="P119" s="22"/>
      <c r="Q119" s="11"/>
      <c r="R119" s="11"/>
      <c r="S119" s="11"/>
      <c r="T119" s="11"/>
      <c r="U119" s="11"/>
      <c r="V119" s="11"/>
      <c r="W119" s="8" t="s">
        <v>89</v>
      </c>
      <c r="X119" s="19"/>
      <c r="Y119" s="19"/>
    </row>
    <row r="120" spans="1:25" s="3" customFormat="1" ht="50.25" customHeight="1" x14ac:dyDescent="0.35">
      <c r="A120" s="12" t="s">
        <v>9</v>
      </c>
      <c r="B120" s="12"/>
      <c r="C120" s="4"/>
      <c r="D120" s="10"/>
      <c r="E120" s="171"/>
      <c r="F120" s="13"/>
      <c r="G120" s="9">
        <f>SUBTOTAL(9,G4:G119)</f>
        <v>38495</v>
      </c>
      <c r="H120" s="156">
        <f t="shared" ref="H120:V120" si="75">SUBTOTAL(9,H4:H119)</f>
        <v>2012</v>
      </c>
      <c r="I120" s="10">
        <f t="shared" si="75"/>
        <v>405085.5</v>
      </c>
      <c r="J120" s="10">
        <f t="shared" si="75"/>
        <v>270057</v>
      </c>
      <c r="K120" s="10">
        <f>SUBTOTAL(9,K4:K119)</f>
        <v>675142.5</v>
      </c>
      <c r="L120" s="10">
        <f t="shared" si="75"/>
        <v>39926</v>
      </c>
      <c r="M120" s="10">
        <f t="shared" si="75"/>
        <v>5118</v>
      </c>
      <c r="N120" s="10">
        <f t="shared" si="75"/>
        <v>3770</v>
      </c>
      <c r="O120" s="10">
        <f t="shared" si="75"/>
        <v>5000</v>
      </c>
      <c r="P120" s="10">
        <f>SUBTOTAL(9,P4:P119)</f>
        <v>2470</v>
      </c>
      <c r="Q120" s="10">
        <f>SUBTOTAL(9,Q4:Q119)</f>
        <v>56284</v>
      </c>
      <c r="R120" s="10">
        <f>SUBTOTAL(9,R4:R119)</f>
        <v>178165</v>
      </c>
      <c r="S120" s="10">
        <f t="shared" si="75"/>
        <v>67340</v>
      </c>
      <c r="T120" s="10">
        <f t="shared" si="75"/>
        <v>864363.5</v>
      </c>
      <c r="U120" s="10">
        <f t="shared" si="75"/>
        <v>6.5</v>
      </c>
      <c r="V120" s="10">
        <f t="shared" si="75"/>
        <v>864370</v>
      </c>
      <c r="W120" s="10" t="s">
        <v>89</v>
      </c>
      <c r="X120"/>
      <c r="Y120"/>
    </row>
    <row r="121" spans="1:25" ht="23.25" x14ac:dyDescent="0.35">
      <c r="A121" s="14"/>
      <c r="B121" s="14"/>
      <c r="C121" s="14"/>
      <c r="D121" s="15"/>
      <c r="E121" s="172"/>
      <c r="F121" s="15"/>
      <c r="G121" s="15"/>
      <c r="H121" s="157"/>
      <c r="I121" s="14"/>
      <c r="J121" s="14"/>
      <c r="K121" s="14"/>
      <c r="L121" s="14"/>
      <c r="M121" s="14"/>
      <c r="N121" s="14"/>
      <c r="O121" s="15"/>
      <c r="P121" s="15"/>
      <c r="Q121" s="14"/>
      <c r="R121" s="14"/>
      <c r="S121" s="15"/>
      <c r="T121" s="14"/>
      <c r="U121" s="14"/>
      <c r="V121" s="15"/>
      <c r="W121" s="14"/>
    </row>
    <row r="122" spans="1:25" ht="23.25" x14ac:dyDescent="0.35">
      <c r="A122" s="15"/>
      <c r="B122" s="15"/>
      <c r="C122" s="14"/>
      <c r="D122" s="15"/>
      <c r="E122" s="172"/>
      <c r="F122" s="15"/>
      <c r="G122" s="15"/>
      <c r="H122" s="158"/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 t="s">
        <v>89</v>
      </c>
    </row>
    <row r="123" spans="1:25" ht="23.25" x14ac:dyDescent="0.35">
      <c r="A123" s="15"/>
      <c r="B123" s="15"/>
      <c r="C123" s="14"/>
      <c r="D123" s="16" t="s">
        <v>19</v>
      </c>
      <c r="E123" s="172"/>
      <c r="F123" s="16" t="s">
        <v>20</v>
      </c>
      <c r="G123" s="15"/>
      <c r="H123" s="158"/>
      <c r="I123" s="16" t="s">
        <v>88</v>
      </c>
      <c r="J123" s="15"/>
      <c r="K123" s="15"/>
      <c r="L123" s="16" t="s">
        <v>21</v>
      </c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 t="s">
        <v>89</v>
      </c>
    </row>
    <row r="124" spans="1:25" ht="50.25" customHeight="1" x14ac:dyDescent="0.25"/>
    <row r="126" spans="1:25" x14ac:dyDescent="0.25">
      <c r="I126">
        <v>241878</v>
      </c>
    </row>
  </sheetData>
  <sheetProtection insertRows="0" deleteRows="0"/>
  <autoFilter ref="W1:W126"/>
  <mergeCells count="15">
    <mergeCell ref="U2:U3"/>
    <mergeCell ref="V2:V3"/>
    <mergeCell ref="W2:W3"/>
    <mergeCell ref="I2:K2"/>
    <mergeCell ref="L2:Q2"/>
    <mergeCell ref="F2:F3"/>
    <mergeCell ref="G2:G3"/>
    <mergeCell ref="H2:H3"/>
    <mergeCell ref="T2:T3"/>
    <mergeCell ref="A2:A3"/>
    <mergeCell ref="B2:B3"/>
    <mergeCell ref="C2:C3"/>
    <mergeCell ref="D2:D3"/>
    <mergeCell ref="E2:E3"/>
    <mergeCell ref="R2:S2"/>
  </mergeCells>
  <conditionalFormatting sqref="E13">
    <cfRule type="expression" dxfId="18" priority="29" stopIfTrue="1">
      <formula>_xludf.ISEVEN(ROW())</formula>
    </cfRule>
  </conditionalFormatting>
  <conditionalFormatting sqref="E14 E68:E70">
    <cfRule type="cellIs" dxfId="17" priority="27" operator="equal">
      <formula>100633354922</formula>
    </cfRule>
    <cfRule type="cellIs" dxfId="16" priority="28" operator="equal">
      <formula>100633354922</formula>
    </cfRule>
  </conditionalFormatting>
  <conditionalFormatting sqref="F45">
    <cfRule type="duplicateValues" dxfId="15" priority="20"/>
  </conditionalFormatting>
  <conditionalFormatting sqref="F46">
    <cfRule type="duplicateValues" dxfId="14" priority="19"/>
  </conditionalFormatting>
  <conditionalFormatting sqref="F48:F49">
    <cfRule type="duplicateValues" dxfId="13" priority="17"/>
  </conditionalFormatting>
  <conditionalFormatting sqref="F64">
    <cfRule type="duplicateValues" dxfId="12" priority="14"/>
  </conditionalFormatting>
  <conditionalFormatting sqref="F47:F49">
    <cfRule type="duplicateValues" dxfId="11" priority="30"/>
  </conditionalFormatting>
  <conditionalFormatting sqref="F65:F67">
    <cfRule type="duplicateValues" dxfId="10" priority="33"/>
  </conditionalFormatting>
  <conditionalFormatting sqref="W18">
    <cfRule type="duplicateValues" dxfId="9" priority="10"/>
  </conditionalFormatting>
  <conditionalFormatting sqref="W18">
    <cfRule type="duplicateValues" dxfId="8" priority="8"/>
    <cfRule type="duplicateValues" dxfId="7" priority="9"/>
  </conditionalFormatting>
  <conditionalFormatting sqref="W45">
    <cfRule type="duplicateValues" dxfId="6" priority="7"/>
  </conditionalFormatting>
  <conditionalFormatting sqref="W45">
    <cfRule type="duplicateValues" dxfId="5" priority="5"/>
    <cfRule type="duplicateValues" dxfId="4" priority="6"/>
  </conditionalFormatting>
  <conditionalFormatting sqref="W76">
    <cfRule type="duplicateValues" dxfId="3" priority="4"/>
  </conditionalFormatting>
  <conditionalFormatting sqref="W76">
    <cfRule type="duplicateValues" dxfId="2" priority="2"/>
    <cfRule type="duplicateValues" dxfId="1" priority="3"/>
  </conditionalFormatting>
  <conditionalFormatting sqref="E26">
    <cfRule type="duplicateValues" dxfId="0" priority="1"/>
  </conditionalFormatting>
  <dataValidations count="2">
    <dataValidation operator="greaterThanOrEqual" allowBlank="1" showErrorMessage="1" errorTitle="Incorrect Entry" error="Must be a valid number greater than 1" sqref="AI4:AI5 D4:D119"/>
    <dataValidation type="custom" operator="equal" allowBlank="1" showInputMessage="1" showErrorMessage="1" errorTitle="Message:" error="Incorrect/duplicate data" promptTitle="Warning" prompt="Duplicates not allowed" sqref="E13">
      <formula1>COUNTIF(#REF!,E13)=1</formula1>
    </dataValidation>
  </dataValidations>
  <pageMargins left="0.23622047244094491" right="0.23622047244094491" top="0.59055118110236227" bottom="0.19685039370078741" header="0.35433070866141736" footer="0.19685039370078741"/>
  <pageSetup paperSize="8" scale="54" orientation="landscape" verticalDpi="300" r:id="rId1"/>
  <headerFooter scaleWithDoc="0" alignWithMargins="0">
    <oddHeader>&amp;C&amp;"-,Bold"&amp;18SRI SARADHAMBIKA SPINTEX (P) LTD&amp;R&amp;D  &amp;T</oddHeader>
    <oddFooter>&amp;R&amp;16&amp;P OF &amp;N</oddFooter>
  </headerFooter>
  <rowBreaks count="1" manualBreakCount="1">
    <brk id="123" max="21" man="1"/>
  </rowBreak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R235"/>
  <sheetViews>
    <sheetView topLeftCell="A54" zoomScale="60" zoomScaleNormal="60" zoomScalePageLayoutView="95" workbookViewId="0">
      <selection sqref="A1:L119"/>
    </sheetView>
  </sheetViews>
  <sheetFormatPr defaultColWidth="9.140625" defaultRowHeight="23.25" x14ac:dyDescent="0.35"/>
  <cols>
    <col min="1" max="1" width="11.140625" style="41" customWidth="1"/>
    <col min="2" max="2" width="13.5703125" style="41" customWidth="1"/>
    <col min="3" max="3" width="44.140625" style="137" customWidth="1"/>
    <col min="4" max="4" width="13.28515625" style="82" customWidth="1"/>
    <col min="5" max="5" width="13.7109375" style="41" customWidth="1"/>
    <col min="6" max="6" width="11.85546875" style="67" customWidth="1"/>
    <col min="7" max="7" width="11.85546875" style="42" customWidth="1"/>
    <col min="8" max="8" width="12.28515625" style="43" customWidth="1"/>
    <col min="9" max="9" width="0.28515625" style="43" customWidth="1"/>
    <col min="10" max="10" width="14.42578125" style="154" customWidth="1"/>
    <col min="11" max="11" width="16.85546875" style="66" customWidth="1"/>
    <col min="12" max="12" width="20.7109375" style="66" customWidth="1"/>
    <col min="13" max="13" width="12.7109375" style="66" customWidth="1"/>
    <col min="14" max="14" width="15.5703125" style="67" customWidth="1"/>
    <col min="15" max="15" width="48.7109375" style="43" customWidth="1"/>
    <col min="16" max="16" width="8.28515625" style="41" customWidth="1"/>
    <col min="17" max="17" width="10.140625" style="41" bestFit="1" customWidth="1"/>
    <col min="18" max="243" width="9.140625" style="41"/>
    <col min="244" max="245" width="7.85546875" style="41" customWidth="1"/>
    <col min="246" max="246" width="26.140625" style="41" customWidth="1"/>
    <col min="247" max="247" width="9.140625" style="41"/>
    <col min="248" max="248" width="14.42578125" style="41" customWidth="1"/>
    <col min="249" max="249" width="8.85546875" style="41" customWidth="1"/>
    <col min="250" max="250" width="10.7109375" style="41" customWidth="1"/>
    <col min="251" max="251" width="8.85546875" style="41" customWidth="1"/>
    <col min="252" max="252" width="11" style="41" customWidth="1"/>
    <col min="253" max="253" width="12.7109375" style="41" customWidth="1"/>
    <col min="254" max="254" width="12.140625" style="41" customWidth="1"/>
    <col min="255" max="255" width="11.7109375" style="41" customWidth="1"/>
    <col min="256" max="256" width="7.85546875" style="41" customWidth="1"/>
    <col min="257" max="257" width="13" style="41" customWidth="1"/>
    <col min="258" max="258" width="44.5703125" style="41" customWidth="1"/>
    <col min="259" max="261" width="8.28515625" style="41" customWidth="1"/>
    <col min="262" max="499" width="9.140625" style="41"/>
    <col min="500" max="501" width="7.85546875" style="41" customWidth="1"/>
    <col min="502" max="502" width="26.140625" style="41" customWidth="1"/>
    <col min="503" max="503" width="9.140625" style="41"/>
    <col min="504" max="504" width="14.42578125" style="41" customWidth="1"/>
    <col min="505" max="505" width="8.85546875" style="41" customWidth="1"/>
    <col min="506" max="506" width="10.7109375" style="41" customWidth="1"/>
    <col min="507" max="507" width="8.85546875" style="41" customWidth="1"/>
    <col min="508" max="508" width="11" style="41" customWidth="1"/>
    <col min="509" max="509" width="12.7109375" style="41" customWidth="1"/>
    <col min="510" max="510" width="12.140625" style="41" customWidth="1"/>
    <col min="511" max="511" width="11.7109375" style="41" customWidth="1"/>
    <col min="512" max="512" width="7.85546875" style="41" customWidth="1"/>
    <col min="513" max="513" width="13" style="41" customWidth="1"/>
    <col min="514" max="514" width="44.5703125" style="41" customWidth="1"/>
    <col min="515" max="517" width="8.28515625" style="41" customWidth="1"/>
    <col min="518" max="755" width="9.140625" style="41"/>
    <col min="756" max="757" width="7.85546875" style="41" customWidth="1"/>
    <col min="758" max="758" width="26.140625" style="41" customWidth="1"/>
    <col min="759" max="759" width="9.140625" style="41"/>
    <col min="760" max="760" width="14.42578125" style="41" customWidth="1"/>
    <col min="761" max="761" width="8.85546875" style="41" customWidth="1"/>
    <col min="762" max="762" width="10.7109375" style="41" customWidth="1"/>
    <col min="763" max="763" width="8.85546875" style="41" customWidth="1"/>
    <col min="764" max="764" width="11" style="41" customWidth="1"/>
    <col min="765" max="765" width="12.7109375" style="41" customWidth="1"/>
    <col min="766" max="766" width="12.140625" style="41" customWidth="1"/>
    <col min="767" max="767" width="11.7109375" style="41" customWidth="1"/>
    <col min="768" max="768" width="7.85546875" style="41" customWidth="1"/>
    <col min="769" max="769" width="13" style="41" customWidth="1"/>
    <col min="770" max="770" width="44.5703125" style="41" customWidth="1"/>
    <col min="771" max="773" width="8.28515625" style="41" customWidth="1"/>
    <col min="774" max="1011" width="9.140625" style="41"/>
    <col min="1012" max="1013" width="7.85546875" style="41" customWidth="1"/>
    <col min="1014" max="1014" width="26.140625" style="41" customWidth="1"/>
    <col min="1015" max="1015" width="9.140625" style="41"/>
    <col min="1016" max="1016" width="14.42578125" style="41" customWidth="1"/>
    <col min="1017" max="1017" width="8.85546875" style="41" customWidth="1"/>
    <col min="1018" max="1018" width="10.7109375" style="41" customWidth="1"/>
    <col min="1019" max="1019" width="8.85546875" style="41" customWidth="1"/>
    <col min="1020" max="1020" width="11" style="41" customWidth="1"/>
    <col min="1021" max="1021" width="12.7109375" style="41" customWidth="1"/>
    <col min="1022" max="1022" width="12.140625" style="41" customWidth="1"/>
    <col min="1023" max="1023" width="11.7109375" style="41" customWidth="1"/>
    <col min="1024" max="1024" width="7.85546875" style="41" customWidth="1"/>
    <col min="1025" max="1025" width="13" style="41" customWidth="1"/>
    <col min="1026" max="1026" width="44.5703125" style="41" customWidth="1"/>
    <col min="1027" max="1029" width="8.28515625" style="41" customWidth="1"/>
    <col min="1030" max="1267" width="9.140625" style="41"/>
    <col min="1268" max="1269" width="7.85546875" style="41" customWidth="1"/>
    <col min="1270" max="1270" width="26.140625" style="41" customWidth="1"/>
    <col min="1271" max="1271" width="9.140625" style="41"/>
    <col min="1272" max="1272" width="14.42578125" style="41" customWidth="1"/>
    <col min="1273" max="1273" width="8.85546875" style="41" customWidth="1"/>
    <col min="1274" max="1274" width="10.7109375" style="41" customWidth="1"/>
    <col min="1275" max="1275" width="8.85546875" style="41" customWidth="1"/>
    <col min="1276" max="1276" width="11" style="41" customWidth="1"/>
    <col min="1277" max="1277" width="12.7109375" style="41" customWidth="1"/>
    <col min="1278" max="1278" width="12.140625" style="41" customWidth="1"/>
    <col min="1279" max="1279" width="11.7109375" style="41" customWidth="1"/>
    <col min="1280" max="1280" width="7.85546875" style="41" customWidth="1"/>
    <col min="1281" max="1281" width="13" style="41" customWidth="1"/>
    <col min="1282" max="1282" width="44.5703125" style="41" customWidth="1"/>
    <col min="1283" max="1285" width="8.28515625" style="41" customWidth="1"/>
    <col min="1286" max="1523" width="9.140625" style="41"/>
    <col min="1524" max="1525" width="7.85546875" style="41" customWidth="1"/>
    <col min="1526" max="1526" width="26.140625" style="41" customWidth="1"/>
    <col min="1527" max="1527" width="9.140625" style="41"/>
    <col min="1528" max="1528" width="14.42578125" style="41" customWidth="1"/>
    <col min="1529" max="1529" width="8.85546875" style="41" customWidth="1"/>
    <col min="1530" max="1530" width="10.7109375" style="41" customWidth="1"/>
    <col min="1531" max="1531" width="8.85546875" style="41" customWidth="1"/>
    <col min="1532" max="1532" width="11" style="41" customWidth="1"/>
    <col min="1533" max="1533" width="12.7109375" style="41" customWidth="1"/>
    <col min="1534" max="1534" width="12.140625" style="41" customWidth="1"/>
    <col min="1535" max="1535" width="11.7109375" style="41" customWidth="1"/>
    <col min="1536" max="1536" width="7.85546875" style="41" customWidth="1"/>
    <col min="1537" max="1537" width="13" style="41" customWidth="1"/>
    <col min="1538" max="1538" width="44.5703125" style="41" customWidth="1"/>
    <col min="1539" max="1541" width="8.28515625" style="41" customWidth="1"/>
    <col min="1542" max="1779" width="9.140625" style="41"/>
    <col min="1780" max="1781" width="7.85546875" style="41" customWidth="1"/>
    <col min="1782" max="1782" width="26.140625" style="41" customWidth="1"/>
    <col min="1783" max="1783" width="9.140625" style="41"/>
    <col min="1784" max="1784" width="14.42578125" style="41" customWidth="1"/>
    <col min="1785" max="1785" width="8.85546875" style="41" customWidth="1"/>
    <col min="1786" max="1786" width="10.7109375" style="41" customWidth="1"/>
    <col min="1787" max="1787" width="8.85546875" style="41" customWidth="1"/>
    <col min="1788" max="1788" width="11" style="41" customWidth="1"/>
    <col min="1789" max="1789" width="12.7109375" style="41" customWidth="1"/>
    <col min="1790" max="1790" width="12.140625" style="41" customWidth="1"/>
    <col min="1791" max="1791" width="11.7109375" style="41" customWidth="1"/>
    <col min="1792" max="1792" width="7.85546875" style="41" customWidth="1"/>
    <col min="1793" max="1793" width="13" style="41" customWidth="1"/>
    <col min="1794" max="1794" width="44.5703125" style="41" customWidth="1"/>
    <col min="1795" max="1797" width="8.28515625" style="41" customWidth="1"/>
    <col min="1798" max="2035" width="9.140625" style="41"/>
    <col min="2036" max="2037" width="7.85546875" style="41" customWidth="1"/>
    <col min="2038" max="2038" width="26.140625" style="41" customWidth="1"/>
    <col min="2039" max="2039" width="9.140625" style="41"/>
    <col min="2040" max="2040" width="14.42578125" style="41" customWidth="1"/>
    <col min="2041" max="2041" width="8.85546875" style="41" customWidth="1"/>
    <col min="2042" max="2042" width="10.7109375" style="41" customWidth="1"/>
    <col min="2043" max="2043" width="8.85546875" style="41" customWidth="1"/>
    <col min="2044" max="2044" width="11" style="41" customWidth="1"/>
    <col min="2045" max="2045" width="12.7109375" style="41" customWidth="1"/>
    <col min="2046" max="2046" width="12.140625" style="41" customWidth="1"/>
    <col min="2047" max="2047" width="11.7109375" style="41" customWidth="1"/>
    <col min="2048" max="2048" width="7.85546875" style="41" customWidth="1"/>
    <col min="2049" max="2049" width="13" style="41" customWidth="1"/>
    <col min="2050" max="2050" width="44.5703125" style="41" customWidth="1"/>
    <col min="2051" max="2053" width="8.28515625" style="41" customWidth="1"/>
    <col min="2054" max="2291" width="9.140625" style="41"/>
    <col min="2292" max="2293" width="7.85546875" style="41" customWidth="1"/>
    <col min="2294" max="2294" width="26.140625" style="41" customWidth="1"/>
    <col min="2295" max="2295" width="9.140625" style="41"/>
    <col min="2296" max="2296" width="14.42578125" style="41" customWidth="1"/>
    <col min="2297" max="2297" width="8.85546875" style="41" customWidth="1"/>
    <col min="2298" max="2298" width="10.7109375" style="41" customWidth="1"/>
    <col min="2299" max="2299" width="8.85546875" style="41" customWidth="1"/>
    <col min="2300" max="2300" width="11" style="41" customWidth="1"/>
    <col min="2301" max="2301" width="12.7109375" style="41" customWidth="1"/>
    <col min="2302" max="2302" width="12.140625" style="41" customWidth="1"/>
    <col min="2303" max="2303" width="11.7109375" style="41" customWidth="1"/>
    <col min="2304" max="2304" width="7.85546875" style="41" customWidth="1"/>
    <col min="2305" max="2305" width="13" style="41" customWidth="1"/>
    <col min="2306" max="2306" width="44.5703125" style="41" customWidth="1"/>
    <col min="2307" max="2309" width="8.28515625" style="41" customWidth="1"/>
    <col min="2310" max="2547" width="9.140625" style="41"/>
    <col min="2548" max="2549" width="7.85546875" style="41" customWidth="1"/>
    <col min="2550" max="2550" width="26.140625" style="41" customWidth="1"/>
    <col min="2551" max="2551" width="9.140625" style="41"/>
    <col min="2552" max="2552" width="14.42578125" style="41" customWidth="1"/>
    <col min="2553" max="2553" width="8.85546875" style="41" customWidth="1"/>
    <col min="2554" max="2554" width="10.7109375" style="41" customWidth="1"/>
    <col min="2555" max="2555" width="8.85546875" style="41" customWidth="1"/>
    <col min="2556" max="2556" width="11" style="41" customWidth="1"/>
    <col min="2557" max="2557" width="12.7109375" style="41" customWidth="1"/>
    <col min="2558" max="2558" width="12.140625" style="41" customWidth="1"/>
    <col min="2559" max="2559" width="11.7109375" style="41" customWidth="1"/>
    <col min="2560" max="2560" width="7.85546875" style="41" customWidth="1"/>
    <col min="2561" max="2561" width="13" style="41" customWidth="1"/>
    <col min="2562" max="2562" width="44.5703125" style="41" customWidth="1"/>
    <col min="2563" max="2565" width="8.28515625" style="41" customWidth="1"/>
    <col min="2566" max="2803" width="9.140625" style="41"/>
    <col min="2804" max="2805" width="7.85546875" style="41" customWidth="1"/>
    <col min="2806" max="2806" width="26.140625" style="41" customWidth="1"/>
    <col min="2807" max="2807" width="9.140625" style="41"/>
    <col min="2808" max="2808" width="14.42578125" style="41" customWidth="1"/>
    <col min="2809" max="2809" width="8.85546875" style="41" customWidth="1"/>
    <col min="2810" max="2810" width="10.7109375" style="41" customWidth="1"/>
    <col min="2811" max="2811" width="8.85546875" style="41" customWidth="1"/>
    <col min="2812" max="2812" width="11" style="41" customWidth="1"/>
    <col min="2813" max="2813" width="12.7109375" style="41" customWidth="1"/>
    <col min="2814" max="2814" width="12.140625" style="41" customWidth="1"/>
    <col min="2815" max="2815" width="11.7109375" style="41" customWidth="1"/>
    <col min="2816" max="2816" width="7.85546875" style="41" customWidth="1"/>
    <col min="2817" max="2817" width="13" style="41" customWidth="1"/>
    <col min="2818" max="2818" width="44.5703125" style="41" customWidth="1"/>
    <col min="2819" max="2821" width="8.28515625" style="41" customWidth="1"/>
    <col min="2822" max="3059" width="9.140625" style="41"/>
    <col min="3060" max="3061" width="7.85546875" style="41" customWidth="1"/>
    <col min="3062" max="3062" width="26.140625" style="41" customWidth="1"/>
    <col min="3063" max="3063" width="9.140625" style="41"/>
    <col min="3064" max="3064" width="14.42578125" style="41" customWidth="1"/>
    <col min="3065" max="3065" width="8.85546875" style="41" customWidth="1"/>
    <col min="3066" max="3066" width="10.7109375" style="41" customWidth="1"/>
    <col min="3067" max="3067" width="8.85546875" style="41" customWidth="1"/>
    <col min="3068" max="3068" width="11" style="41" customWidth="1"/>
    <col min="3069" max="3069" width="12.7109375" style="41" customWidth="1"/>
    <col min="3070" max="3070" width="12.140625" style="41" customWidth="1"/>
    <col min="3071" max="3071" width="11.7109375" style="41" customWidth="1"/>
    <col min="3072" max="3072" width="7.85546875" style="41" customWidth="1"/>
    <col min="3073" max="3073" width="13" style="41" customWidth="1"/>
    <col min="3074" max="3074" width="44.5703125" style="41" customWidth="1"/>
    <col min="3075" max="3077" width="8.28515625" style="41" customWidth="1"/>
    <col min="3078" max="3315" width="9.140625" style="41"/>
    <col min="3316" max="3317" width="7.85546875" style="41" customWidth="1"/>
    <col min="3318" max="3318" width="26.140625" style="41" customWidth="1"/>
    <col min="3319" max="3319" width="9.140625" style="41"/>
    <col min="3320" max="3320" width="14.42578125" style="41" customWidth="1"/>
    <col min="3321" max="3321" width="8.85546875" style="41" customWidth="1"/>
    <col min="3322" max="3322" width="10.7109375" style="41" customWidth="1"/>
    <col min="3323" max="3323" width="8.85546875" style="41" customWidth="1"/>
    <col min="3324" max="3324" width="11" style="41" customWidth="1"/>
    <col min="3325" max="3325" width="12.7109375" style="41" customWidth="1"/>
    <col min="3326" max="3326" width="12.140625" style="41" customWidth="1"/>
    <col min="3327" max="3327" width="11.7109375" style="41" customWidth="1"/>
    <col min="3328" max="3328" width="7.85546875" style="41" customWidth="1"/>
    <col min="3329" max="3329" width="13" style="41" customWidth="1"/>
    <col min="3330" max="3330" width="44.5703125" style="41" customWidth="1"/>
    <col min="3331" max="3333" width="8.28515625" style="41" customWidth="1"/>
    <col min="3334" max="3571" width="9.140625" style="41"/>
    <col min="3572" max="3573" width="7.85546875" style="41" customWidth="1"/>
    <col min="3574" max="3574" width="26.140625" style="41" customWidth="1"/>
    <col min="3575" max="3575" width="9.140625" style="41"/>
    <col min="3576" max="3576" width="14.42578125" style="41" customWidth="1"/>
    <col min="3577" max="3577" width="8.85546875" style="41" customWidth="1"/>
    <col min="3578" max="3578" width="10.7109375" style="41" customWidth="1"/>
    <col min="3579" max="3579" width="8.85546875" style="41" customWidth="1"/>
    <col min="3580" max="3580" width="11" style="41" customWidth="1"/>
    <col min="3581" max="3581" width="12.7109375" style="41" customWidth="1"/>
    <col min="3582" max="3582" width="12.140625" style="41" customWidth="1"/>
    <col min="3583" max="3583" width="11.7109375" style="41" customWidth="1"/>
    <col min="3584" max="3584" width="7.85546875" style="41" customWidth="1"/>
    <col min="3585" max="3585" width="13" style="41" customWidth="1"/>
    <col min="3586" max="3586" width="44.5703125" style="41" customWidth="1"/>
    <col min="3587" max="3589" width="8.28515625" style="41" customWidth="1"/>
    <col min="3590" max="3827" width="9.140625" style="41"/>
    <col min="3828" max="3829" width="7.85546875" style="41" customWidth="1"/>
    <col min="3830" max="3830" width="26.140625" style="41" customWidth="1"/>
    <col min="3831" max="3831" width="9.140625" style="41"/>
    <col min="3832" max="3832" width="14.42578125" style="41" customWidth="1"/>
    <col min="3833" max="3833" width="8.85546875" style="41" customWidth="1"/>
    <col min="3834" max="3834" width="10.7109375" style="41" customWidth="1"/>
    <col min="3835" max="3835" width="8.85546875" style="41" customWidth="1"/>
    <col min="3836" max="3836" width="11" style="41" customWidth="1"/>
    <col min="3837" max="3837" width="12.7109375" style="41" customWidth="1"/>
    <col min="3838" max="3838" width="12.140625" style="41" customWidth="1"/>
    <col min="3839" max="3839" width="11.7109375" style="41" customWidth="1"/>
    <col min="3840" max="3840" width="7.85546875" style="41" customWidth="1"/>
    <col min="3841" max="3841" width="13" style="41" customWidth="1"/>
    <col min="3842" max="3842" width="44.5703125" style="41" customWidth="1"/>
    <col min="3843" max="3845" width="8.28515625" style="41" customWidth="1"/>
    <col min="3846" max="4083" width="9.140625" style="41"/>
    <col min="4084" max="4085" width="7.85546875" style="41" customWidth="1"/>
    <col min="4086" max="4086" width="26.140625" style="41" customWidth="1"/>
    <col min="4087" max="4087" width="9.140625" style="41"/>
    <col min="4088" max="4088" width="14.42578125" style="41" customWidth="1"/>
    <col min="4089" max="4089" width="8.85546875" style="41" customWidth="1"/>
    <col min="4090" max="4090" width="10.7109375" style="41" customWidth="1"/>
    <col min="4091" max="4091" width="8.85546875" style="41" customWidth="1"/>
    <col min="4092" max="4092" width="11" style="41" customWidth="1"/>
    <col min="4093" max="4093" width="12.7109375" style="41" customWidth="1"/>
    <col min="4094" max="4094" width="12.140625" style="41" customWidth="1"/>
    <col min="4095" max="4095" width="11.7109375" style="41" customWidth="1"/>
    <col min="4096" max="4096" width="7.85546875" style="41" customWidth="1"/>
    <col min="4097" max="4097" width="13" style="41" customWidth="1"/>
    <col min="4098" max="4098" width="44.5703125" style="41" customWidth="1"/>
    <col min="4099" max="4101" width="8.28515625" style="41" customWidth="1"/>
    <col min="4102" max="4339" width="9.140625" style="41"/>
    <col min="4340" max="4341" width="7.85546875" style="41" customWidth="1"/>
    <col min="4342" max="4342" width="26.140625" style="41" customWidth="1"/>
    <col min="4343" max="4343" width="9.140625" style="41"/>
    <col min="4344" max="4344" width="14.42578125" style="41" customWidth="1"/>
    <col min="4345" max="4345" width="8.85546875" style="41" customWidth="1"/>
    <col min="4346" max="4346" width="10.7109375" style="41" customWidth="1"/>
    <col min="4347" max="4347" width="8.85546875" style="41" customWidth="1"/>
    <col min="4348" max="4348" width="11" style="41" customWidth="1"/>
    <col min="4349" max="4349" width="12.7109375" style="41" customWidth="1"/>
    <col min="4350" max="4350" width="12.140625" style="41" customWidth="1"/>
    <col min="4351" max="4351" width="11.7109375" style="41" customWidth="1"/>
    <col min="4352" max="4352" width="7.85546875" style="41" customWidth="1"/>
    <col min="4353" max="4353" width="13" style="41" customWidth="1"/>
    <col min="4354" max="4354" width="44.5703125" style="41" customWidth="1"/>
    <col min="4355" max="4357" width="8.28515625" style="41" customWidth="1"/>
    <col min="4358" max="4595" width="9.140625" style="41"/>
    <col min="4596" max="4597" width="7.85546875" style="41" customWidth="1"/>
    <col min="4598" max="4598" width="26.140625" style="41" customWidth="1"/>
    <col min="4599" max="4599" width="9.140625" style="41"/>
    <col min="4600" max="4600" width="14.42578125" style="41" customWidth="1"/>
    <col min="4601" max="4601" width="8.85546875" style="41" customWidth="1"/>
    <col min="4602" max="4602" width="10.7109375" style="41" customWidth="1"/>
    <col min="4603" max="4603" width="8.85546875" style="41" customWidth="1"/>
    <col min="4604" max="4604" width="11" style="41" customWidth="1"/>
    <col min="4605" max="4605" width="12.7109375" style="41" customWidth="1"/>
    <col min="4606" max="4606" width="12.140625" style="41" customWidth="1"/>
    <col min="4607" max="4607" width="11.7109375" style="41" customWidth="1"/>
    <col min="4608" max="4608" width="7.85546875" style="41" customWidth="1"/>
    <col min="4609" max="4609" width="13" style="41" customWidth="1"/>
    <col min="4610" max="4610" width="44.5703125" style="41" customWidth="1"/>
    <col min="4611" max="4613" width="8.28515625" style="41" customWidth="1"/>
    <col min="4614" max="4851" width="9.140625" style="41"/>
    <col min="4852" max="4853" width="7.85546875" style="41" customWidth="1"/>
    <col min="4854" max="4854" width="26.140625" style="41" customWidth="1"/>
    <col min="4855" max="4855" width="9.140625" style="41"/>
    <col min="4856" max="4856" width="14.42578125" style="41" customWidth="1"/>
    <col min="4857" max="4857" width="8.85546875" style="41" customWidth="1"/>
    <col min="4858" max="4858" width="10.7109375" style="41" customWidth="1"/>
    <col min="4859" max="4859" width="8.85546875" style="41" customWidth="1"/>
    <col min="4860" max="4860" width="11" style="41" customWidth="1"/>
    <col min="4861" max="4861" width="12.7109375" style="41" customWidth="1"/>
    <col min="4862" max="4862" width="12.140625" style="41" customWidth="1"/>
    <col min="4863" max="4863" width="11.7109375" style="41" customWidth="1"/>
    <col min="4864" max="4864" width="7.85546875" style="41" customWidth="1"/>
    <col min="4865" max="4865" width="13" style="41" customWidth="1"/>
    <col min="4866" max="4866" width="44.5703125" style="41" customWidth="1"/>
    <col min="4867" max="4869" width="8.28515625" style="41" customWidth="1"/>
    <col min="4870" max="5107" width="9.140625" style="41"/>
    <col min="5108" max="5109" width="7.85546875" style="41" customWidth="1"/>
    <col min="5110" max="5110" width="26.140625" style="41" customWidth="1"/>
    <col min="5111" max="5111" width="9.140625" style="41"/>
    <col min="5112" max="5112" width="14.42578125" style="41" customWidth="1"/>
    <col min="5113" max="5113" width="8.85546875" style="41" customWidth="1"/>
    <col min="5114" max="5114" width="10.7109375" style="41" customWidth="1"/>
    <col min="5115" max="5115" width="8.85546875" style="41" customWidth="1"/>
    <col min="5116" max="5116" width="11" style="41" customWidth="1"/>
    <col min="5117" max="5117" width="12.7109375" style="41" customWidth="1"/>
    <col min="5118" max="5118" width="12.140625" style="41" customWidth="1"/>
    <col min="5119" max="5119" width="11.7109375" style="41" customWidth="1"/>
    <col min="5120" max="5120" width="7.85546875" style="41" customWidth="1"/>
    <col min="5121" max="5121" width="13" style="41" customWidth="1"/>
    <col min="5122" max="5122" width="44.5703125" style="41" customWidth="1"/>
    <col min="5123" max="5125" width="8.28515625" style="41" customWidth="1"/>
    <col min="5126" max="5363" width="9.140625" style="41"/>
    <col min="5364" max="5365" width="7.85546875" style="41" customWidth="1"/>
    <col min="5366" max="5366" width="26.140625" style="41" customWidth="1"/>
    <col min="5367" max="5367" width="9.140625" style="41"/>
    <col min="5368" max="5368" width="14.42578125" style="41" customWidth="1"/>
    <col min="5369" max="5369" width="8.85546875" style="41" customWidth="1"/>
    <col min="5370" max="5370" width="10.7109375" style="41" customWidth="1"/>
    <col min="5371" max="5371" width="8.85546875" style="41" customWidth="1"/>
    <col min="5372" max="5372" width="11" style="41" customWidth="1"/>
    <col min="5373" max="5373" width="12.7109375" style="41" customWidth="1"/>
    <col min="5374" max="5374" width="12.140625" style="41" customWidth="1"/>
    <col min="5375" max="5375" width="11.7109375" style="41" customWidth="1"/>
    <col min="5376" max="5376" width="7.85546875" style="41" customWidth="1"/>
    <col min="5377" max="5377" width="13" style="41" customWidth="1"/>
    <col min="5378" max="5378" width="44.5703125" style="41" customWidth="1"/>
    <col min="5379" max="5381" width="8.28515625" style="41" customWidth="1"/>
    <col min="5382" max="5619" width="9.140625" style="41"/>
    <col min="5620" max="5621" width="7.85546875" style="41" customWidth="1"/>
    <col min="5622" max="5622" width="26.140625" style="41" customWidth="1"/>
    <col min="5623" max="5623" width="9.140625" style="41"/>
    <col min="5624" max="5624" width="14.42578125" style="41" customWidth="1"/>
    <col min="5625" max="5625" width="8.85546875" style="41" customWidth="1"/>
    <col min="5626" max="5626" width="10.7109375" style="41" customWidth="1"/>
    <col min="5627" max="5627" width="8.85546875" style="41" customWidth="1"/>
    <col min="5628" max="5628" width="11" style="41" customWidth="1"/>
    <col min="5629" max="5629" width="12.7109375" style="41" customWidth="1"/>
    <col min="5630" max="5630" width="12.140625" style="41" customWidth="1"/>
    <col min="5631" max="5631" width="11.7109375" style="41" customWidth="1"/>
    <col min="5632" max="5632" width="7.85546875" style="41" customWidth="1"/>
    <col min="5633" max="5633" width="13" style="41" customWidth="1"/>
    <col min="5634" max="5634" width="44.5703125" style="41" customWidth="1"/>
    <col min="5635" max="5637" width="8.28515625" style="41" customWidth="1"/>
    <col min="5638" max="5875" width="9.140625" style="41"/>
    <col min="5876" max="5877" width="7.85546875" style="41" customWidth="1"/>
    <col min="5878" max="5878" width="26.140625" style="41" customWidth="1"/>
    <col min="5879" max="5879" width="9.140625" style="41"/>
    <col min="5880" max="5880" width="14.42578125" style="41" customWidth="1"/>
    <col min="5881" max="5881" width="8.85546875" style="41" customWidth="1"/>
    <col min="5882" max="5882" width="10.7109375" style="41" customWidth="1"/>
    <col min="5883" max="5883" width="8.85546875" style="41" customWidth="1"/>
    <col min="5884" max="5884" width="11" style="41" customWidth="1"/>
    <col min="5885" max="5885" width="12.7109375" style="41" customWidth="1"/>
    <col min="5886" max="5886" width="12.140625" style="41" customWidth="1"/>
    <col min="5887" max="5887" width="11.7109375" style="41" customWidth="1"/>
    <col min="5888" max="5888" width="7.85546875" style="41" customWidth="1"/>
    <col min="5889" max="5889" width="13" style="41" customWidth="1"/>
    <col min="5890" max="5890" width="44.5703125" style="41" customWidth="1"/>
    <col min="5891" max="5893" width="8.28515625" style="41" customWidth="1"/>
    <col min="5894" max="6131" width="9.140625" style="41"/>
    <col min="6132" max="6133" width="7.85546875" style="41" customWidth="1"/>
    <col min="6134" max="6134" width="26.140625" style="41" customWidth="1"/>
    <col min="6135" max="6135" width="9.140625" style="41"/>
    <col min="6136" max="6136" width="14.42578125" style="41" customWidth="1"/>
    <col min="6137" max="6137" width="8.85546875" style="41" customWidth="1"/>
    <col min="6138" max="6138" width="10.7109375" style="41" customWidth="1"/>
    <col min="6139" max="6139" width="8.85546875" style="41" customWidth="1"/>
    <col min="6140" max="6140" width="11" style="41" customWidth="1"/>
    <col min="6141" max="6141" width="12.7109375" style="41" customWidth="1"/>
    <col min="6142" max="6142" width="12.140625" style="41" customWidth="1"/>
    <col min="6143" max="6143" width="11.7109375" style="41" customWidth="1"/>
    <col min="6144" max="6144" width="7.85546875" style="41" customWidth="1"/>
    <col min="6145" max="6145" width="13" style="41" customWidth="1"/>
    <col min="6146" max="6146" width="44.5703125" style="41" customWidth="1"/>
    <col min="6147" max="6149" width="8.28515625" style="41" customWidth="1"/>
    <col min="6150" max="6387" width="9.140625" style="41"/>
    <col min="6388" max="6389" width="7.85546875" style="41" customWidth="1"/>
    <col min="6390" max="6390" width="26.140625" style="41" customWidth="1"/>
    <col min="6391" max="6391" width="9.140625" style="41"/>
    <col min="6392" max="6392" width="14.42578125" style="41" customWidth="1"/>
    <col min="6393" max="6393" width="8.85546875" style="41" customWidth="1"/>
    <col min="6394" max="6394" width="10.7109375" style="41" customWidth="1"/>
    <col min="6395" max="6395" width="8.85546875" style="41" customWidth="1"/>
    <col min="6396" max="6396" width="11" style="41" customWidth="1"/>
    <col min="6397" max="6397" width="12.7109375" style="41" customWidth="1"/>
    <col min="6398" max="6398" width="12.140625" style="41" customWidth="1"/>
    <col min="6399" max="6399" width="11.7109375" style="41" customWidth="1"/>
    <col min="6400" max="6400" width="7.85546875" style="41" customWidth="1"/>
    <col min="6401" max="6401" width="13" style="41" customWidth="1"/>
    <col min="6402" max="6402" width="44.5703125" style="41" customWidth="1"/>
    <col min="6403" max="6405" width="8.28515625" style="41" customWidth="1"/>
    <col min="6406" max="6643" width="9.140625" style="41"/>
    <col min="6644" max="6645" width="7.85546875" style="41" customWidth="1"/>
    <col min="6646" max="6646" width="26.140625" style="41" customWidth="1"/>
    <col min="6647" max="6647" width="9.140625" style="41"/>
    <col min="6648" max="6648" width="14.42578125" style="41" customWidth="1"/>
    <col min="6649" max="6649" width="8.85546875" style="41" customWidth="1"/>
    <col min="6650" max="6650" width="10.7109375" style="41" customWidth="1"/>
    <col min="6651" max="6651" width="8.85546875" style="41" customWidth="1"/>
    <col min="6652" max="6652" width="11" style="41" customWidth="1"/>
    <col min="6653" max="6653" width="12.7109375" style="41" customWidth="1"/>
    <col min="6654" max="6654" width="12.140625" style="41" customWidth="1"/>
    <col min="6655" max="6655" width="11.7109375" style="41" customWidth="1"/>
    <col min="6656" max="6656" width="7.85546875" style="41" customWidth="1"/>
    <col min="6657" max="6657" width="13" style="41" customWidth="1"/>
    <col min="6658" max="6658" width="44.5703125" style="41" customWidth="1"/>
    <col min="6659" max="6661" width="8.28515625" style="41" customWidth="1"/>
    <col min="6662" max="6899" width="9.140625" style="41"/>
    <col min="6900" max="6901" width="7.85546875" style="41" customWidth="1"/>
    <col min="6902" max="6902" width="26.140625" style="41" customWidth="1"/>
    <col min="6903" max="6903" width="9.140625" style="41"/>
    <col min="6904" max="6904" width="14.42578125" style="41" customWidth="1"/>
    <col min="6905" max="6905" width="8.85546875" style="41" customWidth="1"/>
    <col min="6906" max="6906" width="10.7109375" style="41" customWidth="1"/>
    <col min="6907" max="6907" width="8.85546875" style="41" customWidth="1"/>
    <col min="6908" max="6908" width="11" style="41" customWidth="1"/>
    <col min="6909" max="6909" width="12.7109375" style="41" customWidth="1"/>
    <col min="6910" max="6910" width="12.140625" style="41" customWidth="1"/>
    <col min="6911" max="6911" width="11.7109375" style="41" customWidth="1"/>
    <col min="6912" max="6912" width="7.85546875" style="41" customWidth="1"/>
    <col min="6913" max="6913" width="13" style="41" customWidth="1"/>
    <col min="6914" max="6914" width="44.5703125" style="41" customWidth="1"/>
    <col min="6915" max="6917" width="8.28515625" style="41" customWidth="1"/>
    <col min="6918" max="7155" width="9.140625" style="41"/>
    <col min="7156" max="7157" width="7.85546875" style="41" customWidth="1"/>
    <col min="7158" max="7158" width="26.140625" style="41" customWidth="1"/>
    <col min="7159" max="7159" width="9.140625" style="41"/>
    <col min="7160" max="7160" width="14.42578125" style="41" customWidth="1"/>
    <col min="7161" max="7161" width="8.85546875" style="41" customWidth="1"/>
    <col min="7162" max="7162" width="10.7109375" style="41" customWidth="1"/>
    <col min="7163" max="7163" width="8.85546875" style="41" customWidth="1"/>
    <col min="7164" max="7164" width="11" style="41" customWidth="1"/>
    <col min="7165" max="7165" width="12.7109375" style="41" customWidth="1"/>
    <col min="7166" max="7166" width="12.140625" style="41" customWidth="1"/>
    <col min="7167" max="7167" width="11.7109375" style="41" customWidth="1"/>
    <col min="7168" max="7168" width="7.85546875" style="41" customWidth="1"/>
    <col min="7169" max="7169" width="13" style="41" customWidth="1"/>
    <col min="7170" max="7170" width="44.5703125" style="41" customWidth="1"/>
    <col min="7171" max="7173" width="8.28515625" style="41" customWidth="1"/>
    <col min="7174" max="7411" width="9.140625" style="41"/>
    <col min="7412" max="7413" width="7.85546875" style="41" customWidth="1"/>
    <col min="7414" max="7414" width="26.140625" style="41" customWidth="1"/>
    <col min="7415" max="7415" width="9.140625" style="41"/>
    <col min="7416" max="7416" width="14.42578125" style="41" customWidth="1"/>
    <col min="7417" max="7417" width="8.85546875" style="41" customWidth="1"/>
    <col min="7418" max="7418" width="10.7109375" style="41" customWidth="1"/>
    <col min="7419" max="7419" width="8.85546875" style="41" customWidth="1"/>
    <col min="7420" max="7420" width="11" style="41" customWidth="1"/>
    <col min="7421" max="7421" width="12.7109375" style="41" customWidth="1"/>
    <col min="7422" max="7422" width="12.140625" style="41" customWidth="1"/>
    <col min="7423" max="7423" width="11.7109375" style="41" customWidth="1"/>
    <col min="7424" max="7424" width="7.85546875" style="41" customWidth="1"/>
    <col min="7425" max="7425" width="13" style="41" customWidth="1"/>
    <col min="7426" max="7426" width="44.5703125" style="41" customWidth="1"/>
    <col min="7427" max="7429" width="8.28515625" style="41" customWidth="1"/>
    <col min="7430" max="7667" width="9.140625" style="41"/>
    <col min="7668" max="7669" width="7.85546875" style="41" customWidth="1"/>
    <col min="7670" max="7670" width="26.140625" style="41" customWidth="1"/>
    <col min="7671" max="7671" width="9.140625" style="41"/>
    <col min="7672" max="7672" width="14.42578125" style="41" customWidth="1"/>
    <col min="7673" max="7673" width="8.85546875" style="41" customWidth="1"/>
    <col min="7674" max="7674" width="10.7109375" style="41" customWidth="1"/>
    <col min="7675" max="7675" width="8.85546875" style="41" customWidth="1"/>
    <col min="7676" max="7676" width="11" style="41" customWidth="1"/>
    <col min="7677" max="7677" width="12.7109375" style="41" customWidth="1"/>
    <col min="7678" max="7678" width="12.140625" style="41" customWidth="1"/>
    <col min="7679" max="7679" width="11.7109375" style="41" customWidth="1"/>
    <col min="7680" max="7680" width="7.85546875" style="41" customWidth="1"/>
    <col min="7681" max="7681" width="13" style="41" customWidth="1"/>
    <col min="7682" max="7682" width="44.5703125" style="41" customWidth="1"/>
    <col min="7683" max="7685" width="8.28515625" style="41" customWidth="1"/>
    <col min="7686" max="7923" width="9.140625" style="41"/>
    <col min="7924" max="7925" width="7.85546875" style="41" customWidth="1"/>
    <col min="7926" max="7926" width="26.140625" style="41" customWidth="1"/>
    <col min="7927" max="7927" width="9.140625" style="41"/>
    <col min="7928" max="7928" width="14.42578125" style="41" customWidth="1"/>
    <col min="7929" max="7929" width="8.85546875" style="41" customWidth="1"/>
    <col min="7930" max="7930" width="10.7109375" style="41" customWidth="1"/>
    <col min="7931" max="7931" width="8.85546875" style="41" customWidth="1"/>
    <col min="7932" max="7932" width="11" style="41" customWidth="1"/>
    <col min="7933" max="7933" width="12.7109375" style="41" customWidth="1"/>
    <col min="7934" max="7934" width="12.140625" style="41" customWidth="1"/>
    <col min="7935" max="7935" width="11.7109375" style="41" customWidth="1"/>
    <col min="7936" max="7936" width="7.85546875" style="41" customWidth="1"/>
    <col min="7937" max="7937" width="13" style="41" customWidth="1"/>
    <col min="7938" max="7938" width="44.5703125" style="41" customWidth="1"/>
    <col min="7939" max="7941" width="8.28515625" style="41" customWidth="1"/>
    <col min="7942" max="8179" width="9.140625" style="41"/>
    <col min="8180" max="8181" width="7.85546875" style="41" customWidth="1"/>
    <col min="8182" max="8182" width="26.140625" style="41" customWidth="1"/>
    <col min="8183" max="8183" width="9.140625" style="41"/>
    <col min="8184" max="8184" width="14.42578125" style="41" customWidth="1"/>
    <col min="8185" max="8185" width="8.85546875" style="41" customWidth="1"/>
    <col min="8186" max="8186" width="10.7109375" style="41" customWidth="1"/>
    <col min="8187" max="8187" width="8.85546875" style="41" customWidth="1"/>
    <col min="8188" max="8188" width="11" style="41" customWidth="1"/>
    <col min="8189" max="8189" width="12.7109375" style="41" customWidth="1"/>
    <col min="8190" max="8190" width="12.140625" style="41" customWidth="1"/>
    <col min="8191" max="8191" width="11.7109375" style="41" customWidth="1"/>
    <col min="8192" max="8192" width="7.85546875" style="41" customWidth="1"/>
    <col min="8193" max="8193" width="13" style="41" customWidth="1"/>
    <col min="8194" max="8194" width="44.5703125" style="41" customWidth="1"/>
    <col min="8195" max="8197" width="8.28515625" style="41" customWidth="1"/>
    <col min="8198" max="8435" width="9.140625" style="41"/>
    <col min="8436" max="8437" width="7.85546875" style="41" customWidth="1"/>
    <col min="8438" max="8438" width="26.140625" style="41" customWidth="1"/>
    <col min="8439" max="8439" width="9.140625" style="41"/>
    <col min="8440" max="8440" width="14.42578125" style="41" customWidth="1"/>
    <col min="8441" max="8441" width="8.85546875" style="41" customWidth="1"/>
    <col min="8442" max="8442" width="10.7109375" style="41" customWidth="1"/>
    <col min="8443" max="8443" width="8.85546875" style="41" customWidth="1"/>
    <col min="8444" max="8444" width="11" style="41" customWidth="1"/>
    <col min="8445" max="8445" width="12.7109375" style="41" customWidth="1"/>
    <col min="8446" max="8446" width="12.140625" style="41" customWidth="1"/>
    <col min="8447" max="8447" width="11.7109375" style="41" customWidth="1"/>
    <col min="8448" max="8448" width="7.85546875" style="41" customWidth="1"/>
    <col min="8449" max="8449" width="13" style="41" customWidth="1"/>
    <col min="8450" max="8450" width="44.5703125" style="41" customWidth="1"/>
    <col min="8451" max="8453" width="8.28515625" style="41" customWidth="1"/>
    <col min="8454" max="8691" width="9.140625" style="41"/>
    <col min="8692" max="8693" width="7.85546875" style="41" customWidth="1"/>
    <col min="8694" max="8694" width="26.140625" style="41" customWidth="1"/>
    <col min="8695" max="8695" width="9.140625" style="41"/>
    <col min="8696" max="8696" width="14.42578125" style="41" customWidth="1"/>
    <col min="8697" max="8697" width="8.85546875" style="41" customWidth="1"/>
    <col min="8698" max="8698" width="10.7109375" style="41" customWidth="1"/>
    <col min="8699" max="8699" width="8.85546875" style="41" customWidth="1"/>
    <col min="8700" max="8700" width="11" style="41" customWidth="1"/>
    <col min="8701" max="8701" width="12.7109375" style="41" customWidth="1"/>
    <col min="8702" max="8702" width="12.140625" style="41" customWidth="1"/>
    <col min="8703" max="8703" width="11.7109375" style="41" customWidth="1"/>
    <col min="8704" max="8704" width="7.85546875" style="41" customWidth="1"/>
    <col min="8705" max="8705" width="13" style="41" customWidth="1"/>
    <col min="8706" max="8706" width="44.5703125" style="41" customWidth="1"/>
    <col min="8707" max="8709" width="8.28515625" style="41" customWidth="1"/>
    <col min="8710" max="8947" width="9.140625" style="41"/>
    <col min="8948" max="8949" width="7.85546875" style="41" customWidth="1"/>
    <col min="8950" max="8950" width="26.140625" style="41" customWidth="1"/>
    <col min="8951" max="8951" width="9.140625" style="41"/>
    <col min="8952" max="8952" width="14.42578125" style="41" customWidth="1"/>
    <col min="8953" max="8953" width="8.85546875" style="41" customWidth="1"/>
    <col min="8954" max="8954" width="10.7109375" style="41" customWidth="1"/>
    <col min="8955" max="8955" width="8.85546875" style="41" customWidth="1"/>
    <col min="8956" max="8956" width="11" style="41" customWidth="1"/>
    <col min="8957" max="8957" width="12.7109375" style="41" customWidth="1"/>
    <col min="8958" max="8958" width="12.140625" style="41" customWidth="1"/>
    <col min="8959" max="8959" width="11.7109375" style="41" customWidth="1"/>
    <col min="8960" max="8960" width="7.85546875" style="41" customWidth="1"/>
    <col min="8961" max="8961" width="13" style="41" customWidth="1"/>
    <col min="8962" max="8962" width="44.5703125" style="41" customWidth="1"/>
    <col min="8963" max="8965" width="8.28515625" style="41" customWidth="1"/>
    <col min="8966" max="9203" width="9.140625" style="41"/>
    <col min="9204" max="9205" width="7.85546875" style="41" customWidth="1"/>
    <col min="9206" max="9206" width="26.140625" style="41" customWidth="1"/>
    <col min="9207" max="9207" width="9.140625" style="41"/>
    <col min="9208" max="9208" width="14.42578125" style="41" customWidth="1"/>
    <col min="9209" max="9209" width="8.85546875" style="41" customWidth="1"/>
    <col min="9210" max="9210" width="10.7109375" style="41" customWidth="1"/>
    <col min="9211" max="9211" width="8.85546875" style="41" customWidth="1"/>
    <col min="9212" max="9212" width="11" style="41" customWidth="1"/>
    <col min="9213" max="9213" width="12.7109375" style="41" customWidth="1"/>
    <col min="9214" max="9214" width="12.140625" style="41" customWidth="1"/>
    <col min="9215" max="9215" width="11.7109375" style="41" customWidth="1"/>
    <col min="9216" max="9216" width="7.85546875" style="41" customWidth="1"/>
    <col min="9217" max="9217" width="13" style="41" customWidth="1"/>
    <col min="9218" max="9218" width="44.5703125" style="41" customWidth="1"/>
    <col min="9219" max="9221" width="8.28515625" style="41" customWidth="1"/>
    <col min="9222" max="9459" width="9.140625" style="41"/>
    <col min="9460" max="9461" width="7.85546875" style="41" customWidth="1"/>
    <col min="9462" max="9462" width="26.140625" style="41" customWidth="1"/>
    <col min="9463" max="9463" width="9.140625" style="41"/>
    <col min="9464" max="9464" width="14.42578125" style="41" customWidth="1"/>
    <col min="9465" max="9465" width="8.85546875" style="41" customWidth="1"/>
    <col min="9466" max="9466" width="10.7109375" style="41" customWidth="1"/>
    <col min="9467" max="9467" width="8.85546875" style="41" customWidth="1"/>
    <col min="9468" max="9468" width="11" style="41" customWidth="1"/>
    <col min="9469" max="9469" width="12.7109375" style="41" customWidth="1"/>
    <col min="9470" max="9470" width="12.140625" style="41" customWidth="1"/>
    <col min="9471" max="9471" width="11.7109375" style="41" customWidth="1"/>
    <col min="9472" max="9472" width="7.85546875" style="41" customWidth="1"/>
    <col min="9473" max="9473" width="13" style="41" customWidth="1"/>
    <col min="9474" max="9474" width="44.5703125" style="41" customWidth="1"/>
    <col min="9475" max="9477" width="8.28515625" style="41" customWidth="1"/>
    <col min="9478" max="9715" width="9.140625" style="41"/>
    <col min="9716" max="9717" width="7.85546875" style="41" customWidth="1"/>
    <col min="9718" max="9718" width="26.140625" style="41" customWidth="1"/>
    <col min="9719" max="9719" width="9.140625" style="41"/>
    <col min="9720" max="9720" width="14.42578125" style="41" customWidth="1"/>
    <col min="9721" max="9721" width="8.85546875" style="41" customWidth="1"/>
    <col min="9722" max="9722" width="10.7109375" style="41" customWidth="1"/>
    <col min="9723" max="9723" width="8.85546875" style="41" customWidth="1"/>
    <col min="9724" max="9724" width="11" style="41" customWidth="1"/>
    <col min="9725" max="9725" width="12.7109375" style="41" customWidth="1"/>
    <col min="9726" max="9726" width="12.140625" style="41" customWidth="1"/>
    <col min="9727" max="9727" width="11.7109375" style="41" customWidth="1"/>
    <col min="9728" max="9728" width="7.85546875" style="41" customWidth="1"/>
    <col min="9729" max="9729" width="13" style="41" customWidth="1"/>
    <col min="9730" max="9730" width="44.5703125" style="41" customWidth="1"/>
    <col min="9731" max="9733" width="8.28515625" style="41" customWidth="1"/>
    <col min="9734" max="9971" width="9.140625" style="41"/>
    <col min="9972" max="9973" width="7.85546875" style="41" customWidth="1"/>
    <col min="9974" max="9974" width="26.140625" style="41" customWidth="1"/>
    <col min="9975" max="9975" width="9.140625" style="41"/>
    <col min="9976" max="9976" width="14.42578125" style="41" customWidth="1"/>
    <col min="9977" max="9977" width="8.85546875" style="41" customWidth="1"/>
    <col min="9978" max="9978" width="10.7109375" style="41" customWidth="1"/>
    <col min="9979" max="9979" width="8.85546875" style="41" customWidth="1"/>
    <col min="9980" max="9980" width="11" style="41" customWidth="1"/>
    <col min="9981" max="9981" width="12.7109375" style="41" customWidth="1"/>
    <col min="9982" max="9982" width="12.140625" style="41" customWidth="1"/>
    <col min="9983" max="9983" width="11.7109375" style="41" customWidth="1"/>
    <col min="9984" max="9984" width="7.85546875" style="41" customWidth="1"/>
    <col min="9985" max="9985" width="13" style="41" customWidth="1"/>
    <col min="9986" max="9986" width="44.5703125" style="41" customWidth="1"/>
    <col min="9987" max="9989" width="8.28515625" style="41" customWidth="1"/>
    <col min="9990" max="10227" width="9.140625" style="41"/>
    <col min="10228" max="10229" width="7.85546875" style="41" customWidth="1"/>
    <col min="10230" max="10230" width="26.140625" style="41" customWidth="1"/>
    <col min="10231" max="10231" width="9.140625" style="41"/>
    <col min="10232" max="10232" width="14.42578125" style="41" customWidth="1"/>
    <col min="10233" max="10233" width="8.85546875" style="41" customWidth="1"/>
    <col min="10234" max="10234" width="10.7109375" style="41" customWidth="1"/>
    <col min="10235" max="10235" width="8.85546875" style="41" customWidth="1"/>
    <col min="10236" max="10236" width="11" style="41" customWidth="1"/>
    <col min="10237" max="10237" width="12.7109375" style="41" customWidth="1"/>
    <col min="10238" max="10238" width="12.140625" style="41" customWidth="1"/>
    <col min="10239" max="10239" width="11.7109375" style="41" customWidth="1"/>
    <col min="10240" max="10240" width="7.85546875" style="41" customWidth="1"/>
    <col min="10241" max="10241" width="13" style="41" customWidth="1"/>
    <col min="10242" max="10242" width="44.5703125" style="41" customWidth="1"/>
    <col min="10243" max="10245" width="8.28515625" style="41" customWidth="1"/>
    <col min="10246" max="10483" width="9.140625" style="41"/>
    <col min="10484" max="10485" width="7.85546875" style="41" customWidth="1"/>
    <col min="10486" max="10486" width="26.140625" style="41" customWidth="1"/>
    <col min="10487" max="10487" width="9.140625" style="41"/>
    <col min="10488" max="10488" width="14.42578125" style="41" customWidth="1"/>
    <col min="10489" max="10489" width="8.85546875" style="41" customWidth="1"/>
    <col min="10490" max="10490" width="10.7109375" style="41" customWidth="1"/>
    <col min="10491" max="10491" width="8.85546875" style="41" customWidth="1"/>
    <col min="10492" max="10492" width="11" style="41" customWidth="1"/>
    <col min="10493" max="10493" width="12.7109375" style="41" customWidth="1"/>
    <col min="10494" max="10494" width="12.140625" style="41" customWidth="1"/>
    <col min="10495" max="10495" width="11.7109375" style="41" customWidth="1"/>
    <col min="10496" max="10496" width="7.85546875" style="41" customWidth="1"/>
    <col min="10497" max="10497" width="13" style="41" customWidth="1"/>
    <col min="10498" max="10498" width="44.5703125" style="41" customWidth="1"/>
    <col min="10499" max="10501" width="8.28515625" style="41" customWidth="1"/>
    <col min="10502" max="10739" width="9.140625" style="41"/>
    <col min="10740" max="10741" width="7.85546875" style="41" customWidth="1"/>
    <col min="10742" max="10742" width="26.140625" style="41" customWidth="1"/>
    <col min="10743" max="10743" width="9.140625" style="41"/>
    <col min="10744" max="10744" width="14.42578125" style="41" customWidth="1"/>
    <col min="10745" max="10745" width="8.85546875" style="41" customWidth="1"/>
    <col min="10746" max="10746" width="10.7109375" style="41" customWidth="1"/>
    <col min="10747" max="10747" width="8.85546875" style="41" customWidth="1"/>
    <col min="10748" max="10748" width="11" style="41" customWidth="1"/>
    <col min="10749" max="10749" width="12.7109375" style="41" customWidth="1"/>
    <col min="10750" max="10750" width="12.140625" style="41" customWidth="1"/>
    <col min="10751" max="10751" width="11.7109375" style="41" customWidth="1"/>
    <col min="10752" max="10752" width="7.85546875" style="41" customWidth="1"/>
    <col min="10753" max="10753" width="13" style="41" customWidth="1"/>
    <col min="10754" max="10754" width="44.5703125" style="41" customWidth="1"/>
    <col min="10755" max="10757" width="8.28515625" style="41" customWidth="1"/>
    <col min="10758" max="10995" width="9.140625" style="41"/>
    <col min="10996" max="10997" width="7.85546875" style="41" customWidth="1"/>
    <col min="10998" max="10998" width="26.140625" style="41" customWidth="1"/>
    <col min="10999" max="10999" width="9.140625" style="41"/>
    <col min="11000" max="11000" width="14.42578125" style="41" customWidth="1"/>
    <col min="11001" max="11001" width="8.85546875" style="41" customWidth="1"/>
    <col min="11002" max="11002" width="10.7109375" style="41" customWidth="1"/>
    <col min="11003" max="11003" width="8.85546875" style="41" customWidth="1"/>
    <col min="11004" max="11004" width="11" style="41" customWidth="1"/>
    <col min="11005" max="11005" width="12.7109375" style="41" customWidth="1"/>
    <col min="11006" max="11006" width="12.140625" style="41" customWidth="1"/>
    <col min="11007" max="11007" width="11.7109375" style="41" customWidth="1"/>
    <col min="11008" max="11008" width="7.85546875" style="41" customWidth="1"/>
    <col min="11009" max="11009" width="13" style="41" customWidth="1"/>
    <col min="11010" max="11010" width="44.5703125" style="41" customWidth="1"/>
    <col min="11011" max="11013" width="8.28515625" style="41" customWidth="1"/>
    <col min="11014" max="11251" width="9.140625" style="41"/>
    <col min="11252" max="11253" width="7.85546875" style="41" customWidth="1"/>
    <col min="11254" max="11254" width="26.140625" style="41" customWidth="1"/>
    <col min="11255" max="11255" width="9.140625" style="41"/>
    <col min="11256" max="11256" width="14.42578125" style="41" customWidth="1"/>
    <col min="11257" max="11257" width="8.85546875" style="41" customWidth="1"/>
    <col min="11258" max="11258" width="10.7109375" style="41" customWidth="1"/>
    <col min="11259" max="11259" width="8.85546875" style="41" customWidth="1"/>
    <col min="11260" max="11260" width="11" style="41" customWidth="1"/>
    <col min="11261" max="11261" width="12.7109375" style="41" customWidth="1"/>
    <col min="11262" max="11262" width="12.140625" style="41" customWidth="1"/>
    <col min="11263" max="11263" width="11.7109375" style="41" customWidth="1"/>
    <col min="11264" max="11264" width="7.85546875" style="41" customWidth="1"/>
    <col min="11265" max="11265" width="13" style="41" customWidth="1"/>
    <col min="11266" max="11266" width="44.5703125" style="41" customWidth="1"/>
    <col min="11267" max="11269" width="8.28515625" style="41" customWidth="1"/>
    <col min="11270" max="11507" width="9.140625" style="41"/>
    <col min="11508" max="11509" width="7.85546875" style="41" customWidth="1"/>
    <col min="11510" max="11510" width="26.140625" style="41" customWidth="1"/>
    <col min="11511" max="11511" width="9.140625" style="41"/>
    <col min="11512" max="11512" width="14.42578125" style="41" customWidth="1"/>
    <col min="11513" max="11513" width="8.85546875" style="41" customWidth="1"/>
    <col min="11514" max="11514" width="10.7109375" style="41" customWidth="1"/>
    <col min="11515" max="11515" width="8.85546875" style="41" customWidth="1"/>
    <col min="11516" max="11516" width="11" style="41" customWidth="1"/>
    <col min="11517" max="11517" width="12.7109375" style="41" customWidth="1"/>
    <col min="11518" max="11518" width="12.140625" style="41" customWidth="1"/>
    <col min="11519" max="11519" width="11.7109375" style="41" customWidth="1"/>
    <col min="11520" max="11520" width="7.85546875" style="41" customWidth="1"/>
    <col min="11521" max="11521" width="13" style="41" customWidth="1"/>
    <col min="11522" max="11522" width="44.5703125" style="41" customWidth="1"/>
    <col min="11523" max="11525" width="8.28515625" style="41" customWidth="1"/>
    <col min="11526" max="11763" width="9.140625" style="41"/>
    <col min="11764" max="11765" width="7.85546875" style="41" customWidth="1"/>
    <col min="11766" max="11766" width="26.140625" style="41" customWidth="1"/>
    <col min="11767" max="11767" width="9.140625" style="41"/>
    <col min="11768" max="11768" width="14.42578125" style="41" customWidth="1"/>
    <col min="11769" max="11769" width="8.85546875" style="41" customWidth="1"/>
    <col min="11770" max="11770" width="10.7109375" style="41" customWidth="1"/>
    <col min="11771" max="11771" width="8.85546875" style="41" customWidth="1"/>
    <col min="11772" max="11772" width="11" style="41" customWidth="1"/>
    <col min="11773" max="11773" width="12.7109375" style="41" customWidth="1"/>
    <col min="11774" max="11774" width="12.140625" style="41" customWidth="1"/>
    <col min="11775" max="11775" width="11.7109375" style="41" customWidth="1"/>
    <col min="11776" max="11776" width="7.85546875" style="41" customWidth="1"/>
    <col min="11777" max="11777" width="13" style="41" customWidth="1"/>
    <col min="11778" max="11778" width="44.5703125" style="41" customWidth="1"/>
    <col min="11779" max="11781" width="8.28515625" style="41" customWidth="1"/>
    <col min="11782" max="12019" width="9.140625" style="41"/>
    <col min="12020" max="12021" width="7.85546875" style="41" customWidth="1"/>
    <col min="12022" max="12022" width="26.140625" style="41" customWidth="1"/>
    <col min="12023" max="12023" width="9.140625" style="41"/>
    <col min="12024" max="12024" width="14.42578125" style="41" customWidth="1"/>
    <col min="12025" max="12025" width="8.85546875" style="41" customWidth="1"/>
    <col min="12026" max="12026" width="10.7109375" style="41" customWidth="1"/>
    <col min="12027" max="12027" width="8.85546875" style="41" customWidth="1"/>
    <col min="12028" max="12028" width="11" style="41" customWidth="1"/>
    <col min="12029" max="12029" width="12.7109375" style="41" customWidth="1"/>
    <col min="12030" max="12030" width="12.140625" style="41" customWidth="1"/>
    <col min="12031" max="12031" width="11.7109375" style="41" customWidth="1"/>
    <col min="12032" max="12032" width="7.85546875" style="41" customWidth="1"/>
    <col min="12033" max="12033" width="13" style="41" customWidth="1"/>
    <col min="12034" max="12034" width="44.5703125" style="41" customWidth="1"/>
    <col min="12035" max="12037" width="8.28515625" style="41" customWidth="1"/>
    <col min="12038" max="12275" width="9.140625" style="41"/>
    <col min="12276" max="12277" width="7.85546875" style="41" customWidth="1"/>
    <col min="12278" max="12278" width="26.140625" style="41" customWidth="1"/>
    <col min="12279" max="12279" width="9.140625" style="41"/>
    <col min="12280" max="12280" width="14.42578125" style="41" customWidth="1"/>
    <col min="12281" max="12281" width="8.85546875" style="41" customWidth="1"/>
    <col min="12282" max="12282" width="10.7109375" style="41" customWidth="1"/>
    <col min="12283" max="12283" width="8.85546875" style="41" customWidth="1"/>
    <col min="12284" max="12284" width="11" style="41" customWidth="1"/>
    <col min="12285" max="12285" width="12.7109375" style="41" customWidth="1"/>
    <col min="12286" max="12286" width="12.140625" style="41" customWidth="1"/>
    <col min="12287" max="12287" width="11.7109375" style="41" customWidth="1"/>
    <col min="12288" max="12288" width="7.85546875" style="41" customWidth="1"/>
    <col min="12289" max="12289" width="13" style="41" customWidth="1"/>
    <col min="12290" max="12290" width="44.5703125" style="41" customWidth="1"/>
    <col min="12291" max="12293" width="8.28515625" style="41" customWidth="1"/>
    <col min="12294" max="12531" width="9.140625" style="41"/>
    <col min="12532" max="12533" width="7.85546875" style="41" customWidth="1"/>
    <col min="12534" max="12534" width="26.140625" style="41" customWidth="1"/>
    <col min="12535" max="12535" width="9.140625" style="41"/>
    <col min="12536" max="12536" width="14.42578125" style="41" customWidth="1"/>
    <col min="12537" max="12537" width="8.85546875" style="41" customWidth="1"/>
    <col min="12538" max="12538" width="10.7109375" style="41" customWidth="1"/>
    <col min="12539" max="12539" width="8.85546875" style="41" customWidth="1"/>
    <col min="12540" max="12540" width="11" style="41" customWidth="1"/>
    <col min="12541" max="12541" width="12.7109375" style="41" customWidth="1"/>
    <col min="12542" max="12542" width="12.140625" style="41" customWidth="1"/>
    <col min="12543" max="12543" width="11.7109375" style="41" customWidth="1"/>
    <col min="12544" max="12544" width="7.85546875" style="41" customWidth="1"/>
    <col min="12545" max="12545" width="13" style="41" customWidth="1"/>
    <col min="12546" max="12546" width="44.5703125" style="41" customWidth="1"/>
    <col min="12547" max="12549" width="8.28515625" style="41" customWidth="1"/>
    <col min="12550" max="12787" width="9.140625" style="41"/>
    <col min="12788" max="12789" width="7.85546875" style="41" customWidth="1"/>
    <col min="12790" max="12790" width="26.140625" style="41" customWidth="1"/>
    <col min="12791" max="12791" width="9.140625" style="41"/>
    <col min="12792" max="12792" width="14.42578125" style="41" customWidth="1"/>
    <col min="12793" max="12793" width="8.85546875" style="41" customWidth="1"/>
    <col min="12794" max="12794" width="10.7109375" style="41" customWidth="1"/>
    <col min="12795" max="12795" width="8.85546875" style="41" customWidth="1"/>
    <col min="12796" max="12796" width="11" style="41" customWidth="1"/>
    <col min="12797" max="12797" width="12.7109375" style="41" customWidth="1"/>
    <col min="12798" max="12798" width="12.140625" style="41" customWidth="1"/>
    <col min="12799" max="12799" width="11.7109375" style="41" customWidth="1"/>
    <col min="12800" max="12800" width="7.85546875" style="41" customWidth="1"/>
    <col min="12801" max="12801" width="13" style="41" customWidth="1"/>
    <col min="12802" max="12802" width="44.5703125" style="41" customWidth="1"/>
    <col min="12803" max="12805" width="8.28515625" style="41" customWidth="1"/>
    <col min="12806" max="13043" width="9.140625" style="41"/>
    <col min="13044" max="13045" width="7.85546875" style="41" customWidth="1"/>
    <col min="13046" max="13046" width="26.140625" style="41" customWidth="1"/>
    <col min="13047" max="13047" width="9.140625" style="41"/>
    <col min="13048" max="13048" width="14.42578125" style="41" customWidth="1"/>
    <col min="13049" max="13049" width="8.85546875" style="41" customWidth="1"/>
    <col min="13050" max="13050" width="10.7109375" style="41" customWidth="1"/>
    <col min="13051" max="13051" width="8.85546875" style="41" customWidth="1"/>
    <col min="13052" max="13052" width="11" style="41" customWidth="1"/>
    <col min="13053" max="13053" width="12.7109375" style="41" customWidth="1"/>
    <col min="13054" max="13054" width="12.140625" style="41" customWidth="1"/>
    <col min="13055" max="13055" width="11.7109375" style="41" customWidth="1"/>
    <col min="13056" max="13056" width="7.85546875" style="41" customWidth="1"/>
    <col min="13057" max="13057" width="13" style="41" customWidth="1"/>
    <col min="13058" max="13058" width="44.5703125" style="41" customWidth="1"/>
    <col min="13059" max="13061" width="8.28515625" style="41" customWidth="1"/>
    <col min="13062" max="13299" width="9.140625" style="41"/>
    <col min="13300" max="13301" width="7.85546875" style="41" customWidth="1"/>
    <col min="13302" max="13302" width="26.140625" style="41" customWidth="1"/>
    <col min="13303" max="13303" width="9.140625" style="41"/>
    <col min="13304" max="13304" width="14.42578125" style="41" customWidth="1"/>
    <col min="13305" max="13305" width="8.85546875" style="41" customWidth="1"/>
    <col min="13306" max="13306" width="10.7109375" style="41" customWidth="1"/>
    <col min="13307" max="13307" width="8.85546875" style="41" customWidth="1"/>
    <col min="13308" max="13308" width="11" style="41" customWidth="1"/>
    <col min="13309" max="13309" width="12.7109375" style="41" customWidth="1"/>
    <col min="13310" max="13310" width="12.140625" style="41" customWidth="1"/>
    <col min="13311" max="13311" width="11.7109375" style="41" customWidth="1"/>
    <col min="13312" max="13312" width="7.85546875" style="41" customWidth="1"/>
    <col min="13313" max="13313" width="13" style="41" customWidth="1"/>
    <col min="13314" max="13314" width="44.5703125" style="41" customWidth="1"/>
    <col min="13315" max="13317" width="8.28515625" style="41" customWidth="1"/>
    <col min="13318" max="13555" width="9.140625" style="41"/>
    <col min="13556" max="13557" width="7.85546875" style="41" customWidth="1"/>
    <col min="13558" max="13558" width="26.140625" style="41" customWidth="1"/>
    <col min="13559" max="13559" width="9.140625" style="41"/>
    <col min="13560" max="13560" width="14.42578125" style="41" customWidth="1"/>
    <col min="13561" max="13561" width="8.85546875" style="41" customWidth="1"/>
    <col min="13562" max="13562" width="10.7109375" style="41" customWidth="1"/>
    <col min="13563" max="13563" width="8.85546875" style="41" customWidth="1"/>
    <col min="13564" max="13564" width="11" style="41" customWidth="1"/>
    <col min="13565" max="13565" width="12.7109375" style="41" customWidth="1"/>
    <col min="13566" max="13566" width="12.140625" style="41" customWidth="1"/>
    <col min="13567" max="13567" width="11.7109375" style="41" customWidth="1"/>
    <col min="13568" max="13568" width="7.85546875" style="41" customWidth="1"/>
    <col min="13569" max="13569" width="13" style="41" customWidth="1"/>
    <col min="13570" max="13570" width="44.5703125" style="41" customWidth="1"/>
    <col min="13571" max="13573" width="8.28515625" style="41" customWidth="1"/>
    <col min="13574" max="13811" width="9.140625" style="41"/>
    <col min="13812" max="13813" width="7.85546875" style="41" customWidth="1"/>
    <col min="13814" max="13814" width="26.140625" style="41" customWidth="1"/>
    <col min="13815" max="13815" width="9.140625" style="41"/>
    <col min="13816" max="13816" width="14.42578125" style="41" customWidth="1"/>
    <col min="13817" max="13817" width="8.85546875" style="41" customWidth="1"/>
    <col min="13818" max="13818" width="10.7109375" style="41" customWidth="1"/>
    <col min="13819" max="13819" width="8.85546875" style="41" customWidth="1"/>
    <col min="13820" max="13820" width="11" style="41" customWidth="1"/>
    <col min="13821" max="13821" width="12.7109375" style="41" customWidth="1"/>
    <col min="13822" max="13822" width="12.140625" style="41" customWidth="1"/>
    <col min="13823" max="13823" width="11.7109375" style="41" customWidth="1"/>
    <col min="13824" max="13824" width="7.85546875" style="41" customWidth="1"/>
    <col min="13825" max="13825" width="13" style="41" customWidth="1"/>
    <col min="13826" max="13826" width="44.5703125" style="41" customWidth="1"/>
    <col min="13827" max="13829" width="8.28515625" style="41" customWidth="1"/>
    <col min="13830" max="14067" width="9.140625" style="41"/>
    <col min="14068" max="14069" width="7.85546875" style="41" customWidth="1"/>
    <col min="14070" max="14070" width="26.140625" style="41" customWidth="1"/>
    <col min="14071" max="14071" width="9.140625" style="41"/>
    <col min="14072" max="14072" width="14.42578125" style="41" customWidth="1"/>
    <col min="14073" max="14073" width="8.85546875" style="41" customWidth="1"/>
    <col min="14074" max="14074" width="10.7109375" style="41" customWidth="1"/>
    <col min="14075" max="14075" width="8.85546875" style="41" customWidth="1"/>
    <col min="14076" max="14076" width="11" style="41" customWidth="1"/>
    <col min="14077" max="14077" width="12.7109375" style="41" customWidth="1"/>
    <col min="14078" max="14078" width="12.140625" style="41" customWidth="1"/>
    <col min="14079" max="14079" width="11.7109375" style="41" customWidth="1"/>
    <col min="14080" max="14080" width="7.85546875" style="41" customWidth="1"/>
    <col min="14081" max="14081" width="13" style="41" customWidth="1"/>
    <col min="14082" max="14082" width="44.5703125" style="41" customWidth="1"/>
    <col min="14083" max="14085" width="8.28515625" style="41" customWidth="1"/>
    <col min="14086" max="14323" width="9.140625" style="41"/>
    <col min="14324" max="14325" width="7.85546875" style="41" customWidth="1"/>
    <col min="14326" max="14326" width="26.140625" style="41" customWidth="1"/>
    <col min="14327" max="14327" width="9.140625" style="41"/>
    <col min="14328" max="14328" width="14.42578125" style="41" customWidth="1"/>
    <col min="14329" max="14329" width="8.85546875" style="41" customWidth="1"/>
    <col min="14330" max="14330" width="10.7109375" style="41" customWidth="1"/>
    <col min="14331" max="14331" width="8.85546875" style="41" customWidth="1"/>
    <col min="14332" max="14332" width="11" style="41" customWidth="1"/>
    <col min="14333" max="14333" width="12.7109375" style="41" customWidth="1"/>
    <col min="14334" max="14334" width="12.140625" style="41" customWidth="1"/>
    <col min="14335" max="14335" width="11.7109375" style="41" customWidth="1"/>
    <col min="14336" max="14336" width="7.85546875" style="41" customWidth="1"/>
    <col min="14337" max="14337" width="13" style="41" customWidth="1"/>
    <col min="14338" max="14338" width="44.5703125" style="41" customWidth="1"/>
    <col min="14339" max="14341" width="8.28515625" style="41" customWidth="1"/>
    <col min="14342" max="14579" width="9.140625" style="41"/>
    <col min="14580" max="14581" width="7.85546875" style="41" customWidth="1"/>
    <col min="14582" max="14582" width="26.140625" style="41" customWidth="1"/>
    <col min="14583" max="14583" width="9.140625" style="41"/>
    <col min="14584" max="14584" width="14.42578125" style="41" customWidth="1"/>
    <col min="14585" max="14585" width="8.85546875" style="41" customWidth="1"/>
    <col min="14586" max="14586" width="10.7109375" style="41" customWidth="1"/>
    <col min="14587" max="14587" width="8.85546875" style="41" customWidth="1"/>
    <col min="14588" max="14588" width="11" style="41" customWidth="1"/>
    <col min="14589" max="14589" width="12.7109375" style="41" customWidth="1"/>
    <col min="14590" max="14590" width="12.140625" style="41" customWidth="1"/>
    <col min="14591" max="14591" width="11.7109375" style="41" customWidth="1"/>
    <col min="14592" max="14592" width="7.85546875" style="41" customWidth="1"/>
    <col min="14593" max="14593" width="13" style="41" customWidth="1"/>
    <col min="14594" max="14594" width="44.5703125" style="41" customWidth="1"/>
    <col min="14595" max="14597" width="8.28515625" style="41" customWidth="1"/>
    <col min="14598" max="14835" width="9.140625" style="41"/>
    <col min="14836" max="14837" width="7.85546875" style="41" customWidth="1"/>
    <col min="14838" max="14838" width="26.140625" style="41" customWidth="1"/>
    <col min="14839" max="14839" width="9.140625" style="41"/>
    <col min="14840" max="14840" width="14.42578125" style="41" customWidth="1"/>
    <col min="14841" max="14841" width="8.85546875" style="41" customWidth="1"/>
    <col min="14842" max="14842" width="10.7109375" style="41" customWidth="1"/>
    <col min="14843" max="14843" width="8.85546875" style="41" customWidth="1"/>
    <col min="14844" max="14844" width="11" style="41" customWidth="1"/>
    <col min="14845" max="14845" width="12.7109375" style="41" customWidth="1"/>
    <col min="14846" max="14846" width="12.140625" style="41" customWidth="1"/>
    <col min="14847" max="14847" width="11.7109375" style="41" customWidth="1"/>
    <col min="14848" max="14848" width="7.85546875" style="41" customWidth="1"/>
    <col min="14849" max="14849" width="13" style="41" customWidth="1"/>
    <col min="14850" max="14850" width="44.5703125" style="41" customWidth="1"/>
    <col min="14851" max="14853" width="8.28515625" style="41" customWidth="1"/>
    <col min="14854" max="15091" width="9.140625" style="41"/>
    <col min="15092" max="15093" width="7.85546875" style="41" customWidth="1"/>
    <col min="15094" max="15094" width="26.140625" style="41" customWidth="1"/>
    <col min="15095" max="15095" width="9.140625" style="41"/>
    <col min="15096" max="15096" width="14.42578125" style="41" customWidth="1"/>
    <col min="15097" max="15097" width="8.85546875" style="41" customWidth="1"/>
    <col min="15098" max="15098" width="10.7109375" style="41" customWidth="1"/>
    <col min="15099" max="15099" width="8.85546875" style="41" customWidth="1"/>
    <col min="15100" max="15100" width="11" style="41" customWidth="1"/>
    <col min="15101" max="15101" width="12.7109375" style="41" customWidth="1"/>
    <col min="15102" max="15102" width="12.140625" style="41" customWidth="1"/>
    <col min="15103" max="15103" width="11.7109375" style="41" customWidth="1"/>
    <col min="15104" max="15104" width="7.85546875" style="41" customWidth="1"/>
    <col min="15105" max="15105" width="13" style="41" customWidth="1"/>
    <col min="15106" max="15106" width="44.5703125" style="41" customWidth="1"/>
    <col min="15107" max="15109" width="8.28515625" style="41" customWidth="1"/>
    <col min="15110" max="15347" width="9.140625" style="41"/>
    <col min="15348" max="15349" width="7.85546875" style="41" customWidth="1"/>
    <col min="15350" max="15350" width="26.140625" style="41" customWidth="1"/>
    <col min="15351" max="15351" width="9.140625" style="41"/>
    <col min="15352" max="15352" width="14.42578125" style="41" customWidth="1"/>
    <col min="15353" max="15353" width="8.85546875" style="41" customWidth="1"/>
    <col min="15354" max="15354" width="10.7109375" style="41" customWidth="1"/>
    <col min="15355" max="15355" width="8.85546875" style="41" customWidth="1"/>
    <col min="15356" max="15356" width="11" style="41" customWidth="1"/>
    <col min="15357" max="15357" width="12.7109375" style="41" customWidth="1"/>
    <col min="15358" max="15358" width="12.140625" style="41" customWidth="1"/>
    <col min="15359" max="15359" width="11.7109375" style="41" customWidth="1"/>
    <col min="15360" max="15360" width="7.85546875" style="41" customWidth="1"/>
    <col min="15361" max="15361" width="13" style="41" customWidth="1"/>
    <col min="15362" max="15362" width="44.5703125" style="41" customWidth="1"/>
    <col min="15363" max="15365" width="8.28515625" style="41" customWidth="1"/>
    <col min="15366" max="15603" width="9.140625" style="41"/>
    <col min="15604" max="15605" width="7.85546875" style="41" customWidth="1"/>
    <col min="15606" max="15606" width="26.140625" style="41" customWidth="1"/>
    <col min="15607" max="15607" width="9.140625" style="41"/>
    <col min="15608" max="15608" width="14.42578125" style="41" customWidth="1"/>
    <col min="15609" max="15609" width="8.85546875" style="41" customWidth="1"/>
    <col min="15610" max="15610" width="10.7109375" style="41" customWidth="1"/>
    <col min="15611" max="15611" width="8.85546875" style="41" customWidth="1"/>
    <col min="15612" max="15612" width="11" style="41" customWidth="1"/>
    <col min="15613" max="15613" width="12.7109375" style="41" customWidth="1"/>
    <col min="15614" max="15614" width="12.140625" style="41" customWidth="1"/>
    <col min="15615" max="15615" width="11.7109375" style="41" customWidth="1"/>
    <col min="15616" max="15616" width="7.85546875" style="41" customWidth="1"/>
    <col min="15617" max="15617" width="13" style="41" customWidth="1"/>
    <col min="15618" max="15618" width="44.5703125" style="41" customWidth="1"/>
    <col min="15619" max="15621" width="8.28515625" style="41" customWidth="1"/>
    <col min="15622" max="15859" width="9.140625" style="41"/>
    <col min="15860" max="15861" width="7.85546875" style="41" customWidth="1"/>
    <col min="15862" max="15862" width="26.140625" style="41" customWidth="1"/>
    <col min="15863" max="15863" width="9.140625" style="41"/>
    <col min="15864" max="15864" width="14.42578125" style="41" customWidth="1"/>
    <col min="15865" max="15865" width="8.85546875" style="41" customWidth="1"/>
    <col min="15866" max="15866" width="10.7109375" style="41" customWidth="1"/>
    <col min="15867" max="15867" width="8.85546875" style="41" customWidth="1"/>
    <col min="15868" max="15868" width="11" style="41" customWidth="1"/>
    <col min="15869" max="15869" width="12.7109375" style="41" customWidth="1"/>
    <col min="15870" max="15870" width="12.140625" style="41" customWidth="1"/>
    <col min="15871" max="15871" width="11.7109375" style="41" customWidth="1"/>
    <col min="15872" max="15872" width="7.85546875" style="41" customWidth="1"/>
    <col min="15873" max="15873" width="13" style="41" customWidth="1"/>
    <col min="15874" max="15874" width="44.5703125" style="41" customWidth="1"/>
    <col min="15875" max="15877" width="8.28515625" style="41" customWidth="1"/>
    <col min="15878" max="16115" width="9.140625" style="41"/>
    <col min="16116" max="16117" width="7.85546875" style="41" customWidth="1"/>
    <col min="16118" max="16118" width="26.140625" style="41" customWidth="1"/>
    <col min="16119" max="16119" width="9.140625" style="41"/>
    <col min="16120" max="16120" width="14.42578125" style="41" customWidth="1"/>
    <col min="16121" max="16121" width="8.85546875" style="41" customWidth="1"/>
    <col min="16122" max="16122" width="10.7109375" style="41" customWidth="1"/>
    <col min="16123" max="16123" width="8.85546875" style="41" customWidth="1"/>
    <col min="16124" max="16124" width="11" style="41" customWidth="1"/>
    <col min="16125" max="16125" width="12.7109375" style="41" customWidth="1"/>
    <col min="16126" max="16126" width="12.140625" style="41" customWidth="1"/>
    <col min="16127" max="16127" width="11.7109375" style="41" customWidth="1"/>
    <col min="16128" max="16128" width="7.85546875" style="41" customWidth="1"/>
    <col min="16129" max="16129" width="13" style="41" customWidth="1"/>
    <col min="16130" max="16130" width="44.5703125" style="41" customWidth="1"/>
    <col min="16131" max="16133" width="8.28515625" style="41" customWidth="1"/>
    <col min="16134" max="16384" width="9.140625" style="41"/>
  </cols>
  <sheetData>
    <row r="1" spans="1:16" s="28" customFormat="1" ht="35.450000000000003" customHeight="1" x14ac:dyDescent="0.25">
      <c r="A1" s="124" t="s">
        <v>266</v>
      </c>
      <c r="B1" s="124"/>
      <c r="C1" s="125"/>
      <c r="D1" s="126"/>
      <c r="E1" s="126"/>
      <c r="F1" s="127"/>
      <c r="G1" s="126"/>
      <c r="H1" s="126"/>
      <c r="I1" s="27"/>
      <c r="J1" s="149"/>
      <c r="K1" s="128"/>
      <c r="L1" s="128"/>
      <c r="M1" s="63"/>
      <c r="N1" s="63"/>
      <c r="O1">
        <v>26</v>
      </c>
      <c r="P1"/>
    </row>
    <row r="2" spans="1:16" s="29" customFormat="1" ht="92.25" customHeight="1" x14ac:dyDescent="0.25">
      <c r="A2" s="69" t="s">
        <v>27</v>
      </c>
      <c r="B2" s="91" t="s">
        <v>28</v>
      </c>
      <c r="C2" s="135" t="str">
        <f>'[1]ATTD &amp; WAGES'!C2</f>
        <v>NAME OF THE EMPLOYEE</v>
      </c>
      <c r="D2" s="69" t="s">
        <v>29</v>
      </c>
      <c r="E2" s="69" t="str">
        <f>'[1]ATTD &amp; WAGES'!AK2</f>
        <v>PRES  DAYS</v>
      </c>
      <c r="F2" s="92" t="s">
        <v>30</v>
      </c>
      <c r="G2" s="69" t="s">
        <v>26</v>
      </c>
      <c r="H2" s="69" t="s">
        <v>203</v>
      </c>
      <c r="I2" s="116" t="s">
        <v>87</v>
      </c>
      <c r="J2" s="150" t="s">
        <v>31</v>
      </c>
      <c r="K2" s="69" t="s">
        <v>32</v>
      </c>
      <c r="L2" s="69" t="s">
        <v>33</v>
      </c>
      <c r="M2" s="116" t="s">
        <v>13</v>
      </c>
      <c r="N2" s="69" t="s">
        <v>34</v>
      </c>
      <c r="O2" s="69" t="s">
        <v>1</v>
      </c>
    </row>
    <row r="3" spans="1:16" s="37" customFormat="1" ht="45.2" hidden="1" customHeight="1" x14ac:dyDescent="0.25">
      <c r="A3" s="48">
        <f>SUBTOTAL(3,$B$3:B3)</f>
        <v>0</v>
      </c>
      <c r="B3" s="48">
        <v>8</v>
      </c>
      <c r="C3" s="6" t="s">
        <v>35</v>
      </c>
      <c r="D3" s="61">
        <v>325</v>
      </c>
      <c r="E3" s="7">
        <v>20</v>
      </c>
      <c r="F3" s="108">
        <v>5</v>
      </c>
      <c r="G3" s="109">
        <f>SUM(E3:F3)</f>
        <v>25</v>
      </c>
      <c r="H3" s="104">
        <f>IF(G3&gt;=26,40,0)</f>
        <v>0</v>
      </c>
      <c r="I3" s="105">
        <f t="shared" ref="I3:I62" si="0">IF(G3&gt;=24,40,0)</f>
        <v>40</v>
      </c>
      <c r="J3" s="62">
        <f>IF(G3&gt;=$O$1,G3*40,0)</f>
        <v>0</v>
      </c>
      <c r="K3" s="115">
        <f>F3*D3</f>
        <v>1625</v>
      </c>
      <c r="L3" s="115">
        <f>SUM(J3:K3)</f>
        <v>1625</v>
      </c>
      <c r="M3" s="90">
        <f t="shared" ref="M3" si="1">MROUND(L3,10)-L3</f>
        <v>5</v>
      </c>
      <c r="N3" s="107">
        <f>L3+M3</f>
        <v>1630</v>
      </c>
      <c r="O3" s="61" t="s">
        <v>143</v>
      </c>
    </row>
    <row r="4" spans="1:16" s="37" customFormat="1" ht="45.2" hidden="1" customHeight="1" x14ac:dyDescent="0.25">
      <c r="A4" s="48">
        <f>SUBTOTAL(3,$B$3:B4)</f>
        <v>0</v>
      </c>
      <c r="B4" s="48">
        <v>11</v>
      </c>
      <c r="C4" s="6" t="s">
        <v>36</v>
      </c>
      <c r="D4" s="61">
        <v>325</v>
      </c>
      <c r="E4" s="7">
        <v>9</v>
      </c>
      <c r="F4" s="108">
        <v>2</v>
      </c>
      <c r="G4" s="109">
        <f t="shared" ref="G4:G11" si="2">SUM(E4:F4)</f>
        <v>11</v>
      </c>
      <c r="H4" s="104">
        <f t="shared" ref="H4:H67" si="3">IF(G4&gt;=26,40,0)</f>
        <v>0</v>
      </c>
      <c r="I4" s="110">
        <f t="shared" si="0"/>
        <v>0</v>
      </c>
      <c r="J4" s="62">
        <f t="shared" ref="J4:J79" si="4">IF(G4&gt;=$O$1,G4*40,0)</f>
        <v>0</v>
      </c>
      <c r="K4" s="115">
        <f t="shared" ref="K4:K100" si="5">F4*D4</f>
        <v>650</v>
      </c>
      <c r="L4" s="115">
        <f t="shared" ref="L4:L85" si="6">SUM(J4:K4)</f>
        <v>650</v>
      </c>
      <c r="M4" s="62">
        <f t="shared" ref="M4:M51" si="7">MROUND(L4,10)-L4</f>
        <v>0</v>
      </c>
      <c r="N4" s="107">
        <f t="shared" ref="N4:N85" si="8">L4+M4</f>
        <v>650</v>
      </c>
      <c r="O4" s="61" t="s">
        <v>135</v>
      </c>
    </row>
    <row r="5" spans="1:16" s="37" customFormat="1" ht="45.2" hidden="1" customHeight="1" x14ac:dyDescent="0.25">
      <c r="A5" s="48">
        <f>SUBTOTAL(3,$B$3:B5)</f>
        <v>0</v>
      </c>
      <c r="B5" s="48">
        <v>12</v>
      </c>
      <c r="C5" s="55" t="s">
        <v>37</v>
      </c>
      <c r="D5" s="61">
        <v>325</v>
      </c>
      <c r="E5" s="7">
        <v>24</v>
      </c>
      <c r="F5" s="108">
        <v>3</v>
      </c>
      <c r="G5" s="109">
        <f t="shared" si="2"/>
        <v>27</v>
      </c>
      <c r="H5" s="104">
        <f t="shared" si="3"/>
        <v>40</v>
      </c>
      <c r="I5" s="110">
        <f t="shared" si="0"/>
        <v>40</v>
      </c>
      <c r="J5" s="62">
        <f t="shared" si="4"/>
        <v>1080</v>
      </c>
      <c r="K5" s="115">
        <f t="shared" si="5"/>
        <v>975</v>
      </c>
      <c r="L5" s="115">
        <f t="shared" si="6"/>
        <v>2055</v>
      </c>
      <c r="M5" s="62">
        <f t="shared" si="7"/>
        <v>5</v>
      </c>
      <c r="N5" s="107">
        <f t="shared" si="8"/>
        <v>2060</v>
      </c>
      <c r="O5" s="61" t="s">
        <v>137</v>
      </c>
    </row>
    <row r="6" spans="1:16" s="37" customFormat="1" ht="45.2" hidden="1" customHeight="1" x14ac:dyDescent="0.25">
      <c r="A6" s="48">
        <f>SUBTOTAL(3,$B$3:B6)</f>
        <v>0</v>
      </c>
      <c r="B6" s="48">
        <v>13</v>
      </c>
      <c r="C6" s="55" t="s">
        <v>38</v>
      </c>
      <c r="D6" s="61">
        <v>325</v>
      </c>
      <c r="E6" s="60">
        <v>22</v>
      </c>
      <c r="F6" s="108">
        <v>4</v>
      </c>
      <c r="G6" s="109">
        <f t="shared" si="2"/>
        <v>26</v>
      </c>
      <c r="H6" s="104">
        <f t="shared" si="3"/>
        <v>40</v>
      </c>
      <c r="I6" s="110">
        <f t="shared" si="0"/>
        <v>40</v>
      </c>
      <c r="J6" s="62">
        <f t="shared" si="4"/>
        <v>1040</v>
      </c>
      <c r="K6" s="115">
        <f t="shared" si="5"/>
        <v>1300</v>
      </c>
      <c r="L6" s="115">
        <f t="shared" si="6"/>
        <v>2340</v>
      </c>
      <c r="M6" s="62">
        <f t="shared" si="7"/>
        <v>0</v>
      </c>
      <c r="N6" s="107">
        <f t="shared" si="8"/>
        <v>2340</v>
      </c>
      <c r="O6" s="111" t="s">
        <v>140</v>
      </c>
    </row>
    <row r="7" spans="1:16" s="37" customFormat="1" ht="45.2" hidden="1" customHeight="1" x14ac:dyDescent="0.25">
      <c r="A7" s="48">
        <f>SUBTOTAL(3,$B$3:B7)</f>
        <v>0</v>
      </c>
      <c r="B7" s="48">
        <v>14</v>
      </c>
      <c r="C7" s="58" t="s">
        <v>268</v>
      </c>
      <c r="D7" s="61">
        <v>325</v>
      </c>
      <c r="E7" s="60">
        <v>19</v>
      </c>
      <c r="F7" s="108">
        <v>4</v>
      </c>
      <c r="G7" s="109">
        <f t="shared" si="2"/>
        <v>23</v>
      </c>
      <c r="H7" s="104">
        <f t="shared" si="3"/>
        <v>0</v>
      </c>
      <c r="I7" s="110">
        <f t="shared" si="0"/>
        <v>0</v>
      </c>
      <c r="J7" s="62">
        <f t="shared" si="4"/>
        <v>0</v>
      </c>
      <c r="K7" s="115">
        <f t="shared" si="5"/>
        <v>1300</v>
      </c>
      <c r="L7" s="115">
        <f t="shared" si="6"/>
        <v>1300</v>
      </c>
      <c r="M7" s="62">
        <f t="shared" si="7"/>
        <v>0</v>
      </c>
      <c r="N7" s="107">
        <f t="shared" si="8"/>
        <v>1300</v>
      </c>
      <c r="O7" s="78" t="s">
        <v>283</v>
      </c>
    </row>
    <row r="8" spans="1:16" s="37" customFormat="1" ht="45.2" hidden="1" customHeight="1" x14ac:dyDescent="0.25">
      <c r="A8" s="48">
        <f>SUBTOTAL(3,$B$3:B8)</f>
        <v>0</v>
      </c>
      <c r="B8" s="48">
        <v>15</v>
      </c>
      <c r="C8" s="161" t="s">
        <v>269</v>
      </c>
      <c r="D8" s="61">
        <v>325</v>
      </c>
      <c r="E8" s="60">
        <v>19</v>
      </c>
      <c r="F8" s="108">
        <v>3</v>
      </c>
      <c r="G8" s="109">
        <f t="shared" si="2"/>
        <v>22</v>
      </c>
      <c r="H8" s="104">
        <f t="shared" si="3"/>
        <v>0</v>
      </c>
      <c r="I8" s="110">
        <f t="shared" si="0"/>
        <v>0</v>
      </c>
      <c r="J8" s="62">
        <f t="shared" si="4"/>
        <v>0</v>
      </c>
      <c r="K8" s="115">
        <f t="shared" si="5"/>
        <v>975</v>
      </c>
      <c r="L8" s="115">
        <f t="shared" si="6"/>
        <v>975</v>
      </c>
      <c r="M8" s="62">
        <f t="shared" si="7"/>
        <v>5</v>
      </c>
      <c r="N8" s="107">
        <f t="shared" si="8"/>
        <v>980</v>
      </c>
      <c r="O8" s="78" t="s">
        <v>285</v>
      </c>
    </row>
    <row r="9" spans="1:16" s="37" customFormat="1" ht="45.2" customHeight="1" x14ac:dyDescent="0.25">
      <c r="A9" s="48">
        <f>SUBTOTAL(3,$B$3:B9)</f>
        <v>1</v>
      </c>
      <c r="B9" s="48">
        <v>16</v>
      </c>
      <c r="C9" s="161" t="s">
        <v>270</v>
      </c>
      <c r="D9" s="61">
        <v>340</v>
      </c>
      <c r="E9" s="60">
        <v>26</v>
      </c>
      <c r="F9" s="108">
        <v>3</v>
      </c>
      <c r="G9" s="109">
        <f t="shared" si="2"/>
        <v>29</v>
      </c>
      <c r="H9" s="104">
        <f t="shared" si="3"/>
        <v>40</v>
      </c>
      <c r="I9" s="110">
        <f t="shared" si="0"/>
        <v>40</v>
      </c>
      <c r="J9" s="62">
        <f t="shared" si="4"/>
        <v>1160</v>
      </c>
      <c r="K9" s="115">
        <f t="shared" si="5"/>
        <v>1020</v>
      </c>
      <c r="L9" s="115">
        <f t="shared" si="6"/>
        <v>2180</v>
      </c>
      <c r="M9" s="62">
        <f t="shared" si="7"/>
        <v>0</v>
      </c>
      <c r="N9" s="107">
        <f t="shared" si="8"/>
        <v>2180</v>
      </c>
    </row>
    <row r="10" spans="1:16" s="37" customFormat="1" ht="45.2" hidden="1" customHeight="1" x14ac:dyDescent="0.25">
      <c r="A10" s="48">
        <f>SUBTOTAL(3,$B$3:B10)</f>
        <v>1</v>
      </c>
      <c r="B10" s="48">
        <v>17</v>
      </c>
      <c r="C10" s="58" t="s">
        <v>271</v>
      </c>
      <c r="D10" s="61">
        <v>340</v>
      </c>
      <c r="E10" s="60">
        <v>23</v>
      </c>
      <c r="F10" s="108">
        <v>3</v>
      </c>
      <c r="G10" s="109">
        <f t="shared" si="2"/>
        <v>26</v>
      </c>
      <c r="H10" s="104">
        <f t="shared" si="3"/>
        <v>40</v>
      </c>
      <c r="I10" s="110">
        <f t="shared" si="0"/>
        <v>40</v>
      </c>
      <c r="J10" s="62">
        <f t="shared" si="4"/>
        <v>1040</v>
      </c>
      <c r="K10" s="115">
        <f t="shared" si="5"/>
        <v>1020</v>
      </c>
      <c r="L10" s="115">
        <f t="shared" si="6"/>
        <v>2060</v>
      </c>
      <c r="M10" s="62">
        <f t="shared" si="7"/>
        <v>0</v>
      </c>
      <c r="N10" s="107">
        <f t="shared" si="8"/>
        <v>2060</v>
      </c>
      <c r="O10" s="78" t="s">
        <v>286</v>
      </c>
    </row>
    <row r="11" spans="1:16" s="37" customFormat="1" ht="45.2" hidden="1" customHeight="1" x14ac:dyDescent="0.25">
      <c r="A11" s="48">
        <f>SUBTOTAL(3,$B$3:B11)</f>
        <v>1</v>
      </c>
      <c r="B11" s="48">
        <v>18</v>
      </c>
      <c r="C11" s="55" t="s">
        <v>39</v>
      </c>
      <c r="D11" s="61">
        <v>335</v>
      </c>
      <c r="E11" s="7">
        <v>21</v>
      </c>
      <c r="F11" s="108">
        <v>4</v>
      </c>
      <c r="G11" s="109">
        <f t="shared" si="2"/>
        <v>25</v>
      </c>
      <c r="H11" s="104">
        <f t="shared" si="3"/>
        <v>0</v>
      </c>
      <c r="I11" s="110">
        <f t="shared" si="0"/>
        <v>40</v>
      </c>
      <c r="J11" s="62">
        <f t="shared" si="4"/>
        <v>0</v>
      </c>
      <c r="K11" s="115">
        <f t="shared" si="5"/>
        <v>1340</v>
      </c>
      <c r="L11" s="115">
        <f t="shared" si="6"/>
        <v>1340</v>
      </c>
      <c r="M11" s="62">
        <f t="shared" si="7"/>
        <v>0</v>
      </c>
      <c r="N11" s="107">
        <f t="shared" si="8"/>
        <v>1340</v>
      </c>
      <c r="O11" s="61" t="s">
        <v>124</v>
      </c>
    </row>
    <row r="12" spans="1:16" s="37" customFormat="1" ht="45.2" hidden="1" customHeight="1" x14ac:dyDescent="0.25">
      <c r="A12" s="48">
        <f>SUBTOTAL(3,$B$3:B12)</f>
        <v>1</v>
      </c>
      <c r="B12" s="48">
        <v>19</v>
      </c>
      <c r="C12" s="55" t="s">
        <v>40</v>
      </c>
      <c r="D12" s="61">
        <v>350</v>
      </c>
      <c r="E12" s="7">
        <v>23</v>
      </c>
      <c r="F12" s="108">
        <v>4</v>
      </c>
      <c r="G12" s="109">
        <f t="shared" ref="G12:G71" si="9">SUM(E12:F12)</f>
        <v>27</v>
      </c>
      <c r="H12" s="104">
        <f t="shared" si="3"/>
        <v>40</v>
      </c>
      <c r="I12" s="110">
        <f t="shared" si="0"/>
        <v>40</v>
      </c>
      <c r="J12" s="62">
        <f t="shared" si="4"/>
        <v>1080</v>
      </c>
      <c r="K12" s="115">
        <f t="shared" si="5"/>
        <v>1400</v>
      </c>
      <c r="L12" s="115">
        <f t="shared" si="6"/>
        <v>2480</v>
      </c>
      <c r="M12" s="62">
        <f t="shared" si="7"/>
        <v>0</v>
      </c>
      <c r="N12" s="107">
        <f t="shared" si="8"/>
        <v>2480</v>
      </c>
      <c r="O12" s="61" t="s">
        <v>134</v>
      </c>
    </row>
    <row r="13" spans="1:16" s="37" customFormat="1" ht="45.2" hidden="1" customHeight="1" x14ac:dyDescent="0.25">
      <c r="A13" s="48">
        <f>SUBTOTAL(3,$B$3:B13)</f>
        <v>1</v>
      </c>
      <c r="B13" s="48">
        <v>20</v>
      </c>
      <c r="C13" s="55" t="s">
        <v>41</v>
      </c>
      <c r="D13" s="61">
        <v>340</v>
      </c>
      <c r="E13" s="60">
        <v>22</v>
      </c>
      <c r="F13" s="108">
        <v>4</v>
      </c>
      <c r="G13" s="109">
        <f t="shared" si="9"/>
        <v>26</v>
      </c>
      <c r="H13" s="104">
        <f t="shared" si="3"/>
        <v>40</v>
      </c>
      <c r="I13" s="110">
        <f t="shared" si="0"/>
        <v>40</v>
      </c>
      <c r="J13" s="62">
        <f t="shared" si="4"/>
        <v>1040</v>
      </c>
      <c r="K13" s="115">
        <f t="shared" si="5"/>
        <v>1360</v>
      </c>
      <c r="L13" s="115">
        <f t="shared" si="6"/>
        <v>2400</v>
      </c>
      <c r="M13" s="62">
        <f t="shared" si="7"/>
        <v>0</v>
      </c>
      <c r="N13" s="107">
        <f t="shared" si="8"/>
        <v>2400</v>
      </c>
      <c r="O13" s="61" t="s">
        <v>102</v>
      </c>
    </row>
    <row r="14" spans="1:16" s="37" customFormat="1" ht="45.2" customHeight="1" x14ac:dyDescent="0.25">
      <c r="A14" s="48">
        <f>SUBTOTAL(3,$B$3:B14)</f>
        <v>2</v>
      </c>
      <c r="B14" s="48">
        <v>21</v>
      </c>
      <c r="C14" s="58" t="s">
        <v>245</v>
      </c>
      <c r="D14" s="61">
        <v>315</v>
      </c>
      <c r="E14" s="7">
        <v>0</v>
      </c>
      <c r="F14" s="108">
        <v>0</v>
      </c>
      <c r="G14" s="109">
        <f t="shared" si="9"/>
        <v>0</v>
      </c>
      <c r="H14" s="104">
        <f t="shared" si="3"/>
        <v>0</v>
      </c>
      <c r="I14" s="110">
        <f t="shared" si="0"/>
        <v>0</v>
      </c>
      <c r="J14" s="62">
        <f t="shared" si="4"/>
        <v>0</v>
      </c>
      <c r="K14" s="115">
        <f t="shared" si="5"/>
        <v>0</v>
      </c>
      <c r="L14" s="115">
        <f t="shared" si="6"/>
        <v>0</v>
      </c>
      <c r="M14" s="62">
        <f t="shared" si="7"/>
        <v>0</v>
      </c>
      <c r="N14" s="107">
        <f t="shared" si="8"/>
        <v>0</v>
      </c>
      <c r="O14" s="61" t="s">
        <v>176</v>
      </c>
    </row>
    <row r="15" spans="1:16" s="37" customFormat="1" ht="45.2" hidden="1" customHeight="1" x14ac:dyDescent="0.25">
      <c r="A15" s="48">
        <f>SUBTOTAL(3,$B$3:B15)</f>
        <v>2</v>
      </c>
      <c r="B15" s="48">
        <v>22</v>
      </c>
      <c r="C15" s="55" t="s">
        <v>42</v>
      </c>
      <c r="D15" s="61">
        <v>360</v>
      </c>
      <c r="E15" s="7">
        <v>25</v>
      </c>
      <c r="F15" s="108">
        <v>3</v>
      </c>
      <c r="G15" s="109">
        <f t="shared" si="9"/>
        <v>28</v>
      </c>
      <c r="H15" s="104">
        <f t="shared" si="3"/>
        <v>40</v>
      </c>
      <c r="I15" s="110">
        <f t="shared" si="0"/>
        <v>40</v>
      </c>
      <c r="J15" s="62">
        <f t="shared" si="4"/>
        <v>1120</v>
      </c>
      <c r="K15" s="115">
        <f>F15*D15</f>
        <v>1080</v>
      </c>
      <c r="L15" s="115">
        <f t="shared" si="6"/>
        <v>2200</v>
      </c>
      <c r="M15" s="62">
        <f t="shared" si="7"/>
        <v>0</v>
      </c>
      <c r="N15" s="107">
        <f t="shared" si="8"/>
        <v>2200</v>
      </c>
      <c r="O15" s="61" t="s">
        <v>141</v>
      </c>
    </row>
    <row r="16" spans="1:16" s="37" customFormat="1" ht="45.2" hidden="1" customHeight="1" x14ac:dyDescent="0.25">
      <c r="A16" s="48">
        <f>SUBTOTAL(3,$B$3:B16)</f>
        <v>2</v>
      </c>
      <c r="B16" s="48">
        <v>23</v>
      </c>
      <c r="C16" s="142" t="s">
        <v>246</v>
      </c>
      <c r="D16" s="61">
        <v>315</v>
      </c>
      <c r="E16" s="7">
        <v>0</v>
      </c>
      <c r="F16" s="108">
        <v>0</v>
      </c>
      <c r="G16" s="109">
        <f t="shared" si="9"/>
        <v>0</v>
      </c>
      <c r="H16" s="104">
        <f t="shared" si="3"/>
        <v>0</v>
      </c>
      <c r="I16" s="110">
        <f t="shared" si="0"/>
        <v>0</v>
      </c>
      <c r="J16" s="62">
        <f t="shared" si="4"/>
        <v>0</v>
      </c>
      <c r="K16" s="115">
        <f>F16*D16</f>
        <v>0</v>
      </c>
      <c r="L16" s="115">
        <f t="shared" ref="L16" si="10">SUM(J16:K16)</f>
        <v>0</v>
      </c>
      <c r="M16" s="62">
        <f t="shared" ref="M16" si="11">MROUND(L16,10)-L16</f>
        <v>0</v>
      </c>
      <c r="N16" s="107">
        <f t="shared" ref="N16" si="12">L16+M16</f>
        <v>0</v>
      </c>
      <c r="O16" s="61" t="s">
        <v>259</v>
      </c>
    </row>
    <row r="17" spans="1:15" s="37" customFormat="1" ht="45.2" hidden="1" customHeight="1" x14ac:dyDescent="0.25">
      <c r="A17" s="48">
        <f>SUBTOTAL(3,$B$3:B17)</f>
        <v>2</v>
      </c>
      <c r="B17" s="48">
        <v>24</v>
      </c>
      <c r="C17" s="55" t="s">
        <v>92</v>
      </c>
      <c r="D17" s="61">
        <v>350</v>
      </c>
      <c r="E17" s="133">
        <v>25</v>
      </c>
      <c r="F17" s="134">
        <v>4</v>
      </c>
      <c r="G17" s="114">
        <f t="shared" si="9"/>
        <v>29</v>
      </c>
      <c r="H17" s="104">
        <f t="shared" si="3"/>
        <v>40</v>
      </c>
      <c r="I17" s="110">
        <f t="shared" si="0"/>
        <v>40</v>
      </c>
      <c r="J17" s="62">
        <f t="shared" si="4"/>
        <v>1160</v>
      </c>
      <c r="K17" s="115">
        <f t="shared" si="5"/>
        <v>1400</v>
      </c>
      <c r="L17" s="115">
        <f t="shared" si="6"/>
        <v>2560</v>
      </c>
      <c r="M17" s="62">
        <f t="shared" si="7"/>
        <v>0</v>
      </c>
      <c r="N17" s="107">
        <f t="shared" si="8"/>
        <v>2560</v>
      </c>
      <c r="O17" s="61" t="s">
        <v>101</v>
      </c>
    </row>
    <row r="18" spans="1:15" s="37" customFormat="1" ht="45.2" hidden="1" customHeight="1" x14ac:dyDescent="0.25">
      <c r="A18" s="48">
        <f>SUBTOTAL(3,$B$3:B18)</f>
        <v>2</v>
      </c>
      <c r="B18" s="48">
        <v>25</v>
      </c>
      <c r="C18" s="55" t="s">
        <v>97</v>
      </c>
      <c r="D18" s="61">
        <v>340</v>
      </c>
      <c r="E18" s="7">
        <v>25</v>
      </c>
      <c r="F18" s="108">
        <v>4</v>
      </c>
      <c r="G18" s="109">
        <f t="shared" si="9"/>
        <v>29</v>
      </c>
      <c r="H18" s="104">
        <f t="shared" si="3"/>
        <v>40</v>
      </c>
      <c r="I18" s="110">
        <f t="shared" si="0"/>
        <v>40</v>
      </c>
      <c r="J18" s="62">
        <f t="shared" si="4"/>
        <v>1160</v>
      </c>
      <c r="K18" s="115">
        <f t="shared" si="5"/>
        <v>1360</v>
      </c>
      <c r="L18" s="115">
        <f t="shared" si="6"/>
        <v>2520</v>
      </c>
      <c r="M18" s="62">
        <f t="shared" si="7"/>
        <v>0</v>
      </c>
      <c r="N18" s="107">
        <f t="shared" si="8"/>
        <v>2520</v>
      </c>
      <c r="O18" s="61" t="s">
        <v>100</v>
      </c>
    </row>
    <row r="19" spans="1:15" s="37" customFormat="1" ht="45.2" hidden="1" customHeight="1" x14ac:dyDescent="0.25">
      <c r="A19" s="48">
        <f>SUBTOTAL(3,$B$3:B19)</f>
        <v>2</v>
      </c>
      <c r="B19" s="48">
        <v>26</v>
      </c>
      <c r="C19" s="142" t="s">
        <v>238</v>
      </c>
      <c r="D19" s="61">
        <v>325</v>
      </c>
      <c r="E19" s="7">
        <v>21</v>
      </c>
      <c r="F19" s="108">
        <v>3</v>
      </c>
      <c r="G19" s="109">
        <f t="shared" si="9"/>
        <v>24</v>
      </c>
      <c r="H19" s="104">
        <f t="shared" si="3"/>
        <v>0</v>
      </c>
      <c r="I19" s="110">
        <f t="shared" si="0"/>
        <v>40</v>
      </c>
      <c r="J19" s="62">
        <f t="shared" si="4"/>
        <v>0</v>
      </c>
      <c r="K19" s="115">
        <f t="shared" ref="K19:K20" si="13">F19*D19</f>
        <v>975</v>
      </c>
      <c r="L19" s="115">
        <f t="shared" ref="L19:L20" si="14">SUM(J19:K19)</f>
        <v>975</v>
      </c>
      <c r="M19" s="62">
        <f t="shared" ref="M19:M20" si="15">MROUND(L19,10)-L19</f>
        <v>5</v>
      </c>
      <c r="N19" s="107">
        <f t="shared" ref="N19:N20" si="16">L19+M19</f>
        <v>980</v>
      </c>
      <c r="O19" s="61" t="s">
        <v>262</v>
      </c>
    </row>
    <row r="20" spans="1:15" s="37" customFormat="1" ht="45.2" hidden="1" customHeight="1" x14ac:dyDescent="0.25">
      <c r="A20" s="48">
        <f>SUBTOTAL(3,$B$3:B20)</f>
        <v>2</v>
      </c>
      <c r="B20" s="48">
        <v>27</v>
      </c>
      <c r="C20" s="142" t="s">
        <v>239</v>
      </c>
      <c r="D20" s="61">
        <v>340</v>
      </c>
      <c r="E20" s="7">
        <v>25</v>
      </c>
      <c r="F20" s="108">
        <v>4</v>
      </c>
      <c r="G20" s="109">
        <f t="shared" si="9"/>
        <v>29</v>
      </c>
      <c r="H20" s="104">
        <f t="shared" si="3"/>
        <v>40</v>
      </c>
      <c r="I20" s="110">
        <f t="shared" si="0"/>
        <v>40</v>
      </c>
      <c r="J20" s="62">
        <f t="shared" si="4"/>
        <v>1160</v>
      </c>
      <c r="K20" s="115">
        <f t="shared" si="13"/>
        <v>1360</v>
      </c>
      <c r="L20" s="115">
        <f t="shared" si="14"/>
        <v>2520</v>
      </c>
      <c r="M20" s="62">
        <f t="shared" si="15"/>
        <v>0</v>
      </c>
      <c r="N20" s="107">
        <f t="shared" si="16"/>
        <v>2520</v>
      </c>
      <c r="O20" s="61" t="s">
        <v>261</v>
      </c>
    </row>
    <row r="21" spans="1:15" s="37" customFormat="1" ht="45.2" hidden="1" customHeight="1" x14ac:dyDescent="0.25">
      <c r="A21" s="48">
        <f>SUBTOTAL(3,$B$3:B21)</f>
        <v>2</v>
      </c>
      <c r="B21" s="48">
        <v>28</v>
      </c>
      <c r="C21" s="55" t="s">
        <v>44</v>
      </c>
      <c r="D21" s="61">
        <v>350</v>
      </c>
      <c r="E21" s="60">
        <v>24</v>
      </c>
      <c r="F21" s="108">
        <v>4</v>
      </c>
      <c r="G21" s="109">
        <f t="shared" si="9"/>
        <v>28</v>
      </c>
      <c r="H21" s="104">
        <f t="shared" si="3"/>
        <v>40</v>
      </c>
      <c r="I21" s="110">
        <f t="shared" si="0"/>
        <v>40</v>
      </c>
      <c r="J21" s="62">
        <f t="shared" si="4"/>
        <v>1120</v>
      </c>
      <c r="K21" s="115">
        <f t="shared" si="5"/>
        <v>1400</v>
      </c>
      <c r="L21" s="115">
        <f t="shared" si="6"/>
        <v>2520</v>
      </c>
      <c r="M21" s="62">
        <f t="shared" si="7"/>
        <v>0</v>
      </c>
      <c r="N21" s="107">
        <f t="shared" si="8"/>
        <v>2520</v>
      </c>
      <c r="O21" s="61" t="s">
        <v>146</v>
      </c>
    </row>
    <row r="22" spans="1:15" s="37" customFormat="1" ht="45.2" hidden="1" customHeight="1" x14ac:dyDescent="0.35">
      <c r="A22" s="48">
        <f>SUBTOTAL(3,$B$3:B22)</f>
        <v>2</v>
      </c>
      <c r="B22" s="48">
        <v>30</v>
      </c>
      <c r="C22" s="143" t="s">
        <v>240</v>
      </c>
      <c r="D22" s="61">
        <v>340</v>
      </c>
      <c r="E22" s="7">
        <v>23</v>
      </c>
      <c r="F22" s="108">
        <v>4</v>
      </c>
      <c r="G22" s="109">
        <f t="shared" si="9"/>
        <v>27</v>
      </c>
      <c r="H22" s="104">
        <f t="shared" si="3"/>
        <v>40</v>
      </c>
      <c r="I22" s="110">
        <f t="shared" si="0"/>
        <v>40</v>
      </c>
      <c r="J22" s="62">
        <f t="shared" si="4"/>
        <v>1080</v>
      </c>
      <c r="K22" s="115">
        <f t="shared" ref="K22:K26" si="17">F22*D22</f>
        <v>1360</v>
      </c>
      <c r="L22" s="115">
        <f t="shared" ref="L22:L26" si="18">SUM(J22:K22)</f>
        <v>2440</v>
      </c>
      <c r="M22" s="62">
        <f t="shared" ref="M22:M26" si="19">MROUND(L22,10)-L22</f>
        <v>0</v>
      </c>
      <c r="N22" s="107">
        <f t="shared" ref="N22:N26" si="20">L22+M22</f>
        <v>2440</v>
      </c>
      <c r="O22" s="93" t="s">
        <v>263</v>
      </c>
    </row>
    <row r="23" spans="1:15" s="37" customFormat="1" ht="45.2" hidden="1" customHeight="1" x14ac:dyDescent="0.35">
      <c r="A23" s="48">
        <f>SUBTOTAL(3,$B$3:B23)</f>
        <v>2</v>
      </c>
      <c r="B23" s="48">
        <v>31</v>
      </c>
      <c r="C23" s="143" t="s">
        <v>241</v>
      </c>
      <c r="D23" s="61">
        <v>340</v>
      </c>
      <c r="E23" s="7">
        <v>25</v>
      </c>
      <c r="F23" s="108">
        <v>4</v>
      </c>
      <c r="G23" s="109">
        <f t="shared" si="9"/>
        <v>29</v>
      </c>
      <c r="H23" s="104">
        <f t="shared" si="3"/>
        <v>40</v>
      </c>
      <c r="I23" s="110">
        <f t="shared" si="0"/>
        <v>40</v>
      </c>
      <c r="J23" s="62">
        <f t="shared" si="4"/>
        <v>1160</v>
      </c>
      <c r="K23" s="115">
        <f t="shared" si="17"/>
        <v>1360</v>
      </c>
      <c r="L23" s="115">
        <f t="shared" si="18"/>
        <v>2520</v>
      </c>
      <c r="M23" s="62">
        <f t="shared" si="19"/>
        <v>0</v>
      </c>
      <c r="N23" s="107">
        <f t="shared" si="20"/>
        <v>2520</v>
      </c>
      <c r="O23" s="93" t="s">
        <v>260</v>
      </c>
    </row>
    <row r="24" spans="1:15" s="37" customFormat="1" ht="45.2" hidden="1" customHeight="1" x14ac:dyDescent="0.35">
      <c r="A24" s="48">
        <f>SUBTOTAL(3,$B$3:B24)</f>
        <v>2</v>
      </c>
      <c r="B24" s="48">
        <v>33</v>
      </c>
      <c r="C24" s="143" t="s">
        <v>242</v>
      </c>
      <c r="D24" s="61">
        <v>340</v>
      </c>
      <c r="E24" s="7">
        <v>5</v>
      </c>
      <c r="F24" s="108">
        <v>1</v>
      </c>
      <c r="G24" s="109">
        <f t="shared" si="9"/>
        <v>6</v>
      </c>
      <c r="H24" s="104">
        <f t="shared" si="3"/>
        <v>0</v>
      </c>
      <c r="I24" s="110">
        <f t="shared" si="0"/>
        <v>0</v>
      </c>
      <c r="J24" s="62">
        <f t="shared" si="4"/>
        <v>0</v>
      </c>
      <c r="K24" s="115">
        <f t="shared" si="17"/>
        <v>340</v>
      </c>
      <c r="L24" s="115">
        <f t="shared" si="18"/>
        <v>340</v>
      </c>
      <c r="M24" s="62">
        <f t="shared" si="19"/>
        <v>0</v>
      </c>
      <c r="N24" s="107">
        <f t="shared" si="20"/>
        <v>340</v>
      </c>
      <c r="O24" s="93" t="s">
        <v>258</v>
      </c>
    </row>
    <row r="25" spans="1:15" s="37" customFormat="1" ht="45.2" hidden="1" customHeight="1" x14ac:dyDescent="0.35">
      <c r="A25" s="48">
        <f>SUBTOTAL(3,$B$3:B25)</f>
        <v>2</v>
      </c>
      <c r="B25" s="48">
        <v>34</v>
      </c>
      <c r="C25" s="144" t="s">
        <v>243</v>
      </c>
      <c r="D25" s="61">
        <v>340</v>
      </c>
      <c r="E25" s="60">
        <v>26</v>
      </c>
      <c r="F25" s="108">
        <v>4</v>
      </c>
      <c r="G25" s="109">
        <f t="shared" si="9"/>
        <v>30</v>
      </c>
      <c r="H25" s="104">
        <f t="shared" si="3"/>
        <v>40</v>
      </c>
      <c r="I25" s="110">
        <f t="shared" si="0"/>
        <v>40</v>
      </c>
      <c r="J25" s="62">
        <f t="shared" si="4"/>
        <v>1200</v>
      </c>
      <c r="K25" s="115">
        <f t="shared" si="17"/>
        <v>1360</v>
      </c>
      <c r="L25" s="115">
        <f t="shared" si="18"/>
        <v>2560</v>
      </c>
      <c r="M25" s="62">
        <f t="shared" si="19"/>
        <v>0</v>
      </c>
      <c r="N25" s="107">
        <f t="shared" si="20"/>
        <v>2560</v>
      </c>
      <c r="O25" s="93" t="s">
        <v>257</v>
      </c>
    </row>
    <row r="26" spans="1:15" s="37" customFormat="1" ht="45.2" hidden="1" customHeight="1" x14ac:dyDescent="0.35">
      <c r="A26" s="48">
        <f>SUBTOTAL(3,$B$3:B26)</f>
        <v>2</v>
      </c>
      <c r="B26" s="48">
        <v>35</v>
      </c>
      <c r="C26" s="144" t="s">
        <v>244</v>
      </c>
      <c r="D26" s="61">
        <v>350</v>
      </c>
      <c r="E26" s="7">
        <v>21</v>
      </c>
      <c r="F26" s="108">
        <v>4</v>
      </c>
      <c r="G26" s="109">
        <f t="shared" si="9"/>
        <v>25</v>
      </c>
      <c r="H26" s="104">
        <f t="shared" si="3"/>
        <v>0</v>
      </c>
      <c r="I26" s="110">
        <f t="shared" si="0"/>
        <v>40</v>
      </c>
      <c r="J26" s="62">
        <f t="shared" si="4"/>
        <v>0</v>
      </c>
      <c r="K26" s="115">
        <f t="shared" si="17"/>
        <v>1400</v>
      </c>
      <c r="L26" s="115">
        <f t="shared" si="18"/>
        <v>1400</v>
      </c>
      <c r="M26" s="62">
        <f t="shared" si="19"/>
        <v>0</v>
      </c>
      <c r="N26" s="107">
        <f t="shared" si="20"/>
        <v>1400</v>
      </c>
      <c r="O26" s="68" t="s">
        <v>282</v>
      </c>
    </row>
    <row r="27" spans="1:15" s="37" customFormat="1" ht="45" hidden="1" customHeight="1" x14ac:dyDescent="0.25">
      <c r="A27" s="48">
        <f>SUBTOTAL(3,$B$3:B27)</f>
        <v>2</v>
      </c>
      <c r="B27" s="48">
        <v>37</v>
      </c>
      <c r="C27" s="55" t="s">
        <v>96</v>
      </c>
      <c r="D27" s="61">
        <v>340</v>
      </c>
      <c r="E27" s="60">
        <v>23</v>
      </c>
      <c r="F27" s="108">
        <v>4</v>
      </c>
      <c r="G27" s="109">
        <f t="shared" ref="G27:G41" si="21">SUM(E27:F27)</f>
        <v>27</v>
      </c>
      <c r="H27" s="104">
        <f t="shared" si="3"/>
        <v>40</v>
      </c>
      <c r="I27" s="110">
        <f t="shared" ref="I27:I41" si="22">IF(G27&gt;=24,40,0)</f>
        <v>40</v>
      </c>
      <c r="J27" s="62">
        <f t="shared" si="4"/>
        <v>1080</v>
      </c>
      <c r="K27" s="115">
        <f t="shared" si="5"/>
        <v>1360</v>
      </c>
      <c r="L27" s="115">
        <f t="shared" si="6"/>
        <v>2440</v>
      </c>
      <c r="M27" s="62">
        <f t="shared" si="7"/>
        <v>0</v>
      </c>
      <c r="N27" s="107">
        <f t="shared" si="8"/>
        <v>2440</v>
      </c>
      <c r="O27" s="93" t="s">
        <v>208</v>
      </c>
    </row>
    <row r="28" spans="1:15" s="37" customFormat="1" ht="45.2" hidden="1" customHeight="1" x14ac:dyDescent="0.25">
      <c r="A28" s="48">
        <f>SUBTOTAL(3,$B$3:B28)</f>
        <v>2</v>
      </c>
      <c r="B28" s="48">
        <v>39</v>
      </c>
      <c r="C28" s="58" t="s">
        <v>178</v>
      </c>
      <c r="D28" s="61">
        <v>315</v>
      </c>
      <c r="E28" s="7">
        <v>0</v>
      </c>
      <c r="F28" s="108">
        <v>0</v>
      </c>
      <c r="G28" s="109">
        <f t="shared" si="21"/>
        <v>0</v>
      </c>
      <c r="H28" s="104">
        <f t="shared" si="3"/>
        <v>0</v>
      </c>
      <c r="I28" s="110">
        <f t="shared" si="22"/>
        <v>0</v>
      </c>
      <c r="J28" s="62">
        <f t="shared" si="4"/>
        <v>0</v>
      </c>
      <c r="K28" s="115">
        <f t="shared" si="5"/>
        <v>0</v>
      </c>
      <c r="L28" s="115">
        <f t="shared" si="6"/>
        <v>0</v>
      </c>
      <c r="M28" s="62">
        <f t="shared" si="7"/>
        <v>0</v>
      </c>
      <c r="N28" s="107">
        <f t="shared" si="8"/>
        <v>0</v>
      </c>
      <c r="O28" s="95" t="s">
        <v>219</v>
      </c>
    </row>
    <row r="29" spans="1:15" s="37" customFormat="1" ht="45.2" hidden="1" customHeight="1" x14ac:dyDescent="0.25">
      <c r="A29" s="48">
        <f>SUBTOTAL(3,$B$3:B29)</f>
        <v>2</v>
      </c>
      <c r="B29" s="48">
        <v>40</v>
      </c>
      <c r="C29" s="58" t="s">
        <v>179</v>
      </c>
      <c r="D29" s="61">
        <v>340</v>
      </c>
      <c r="E29" s="60">
        <v>23</v>
      </c>
      <c r="F29" s="108">
        <v>5</v>
      </c>
      <c r="G29" s="109">
        <f t="shared" si="21"/>
        <v>28</v>
      </c>
      <c r="H29" s="104">
        <f t="shared" si="3"/>
        <v>40</v>
      </c>
      <c r="I29" s="110">
        <f t="shared" si="22"/>
        <v>40</v>
      </c>
      <c r="J29" s="62">
        <f t="shared" si="4"/>
        <v>1120</v>
      </c>
      <c r="K29" s="115">
        <f t="shared" si="5"/>
        <v>1700</v>
      </c>
      <c r="L29" s="115">
        <f t="shared" si="6"/>
        <v>2820</v>
      </c>
      <c r="M29" s="62">
        <f t="shared" si="7"/>
        <v>0</v>
      </c>
      <c r="N29" s="107">
        <f t="shared" si="8"/>
        <v>2820</v>
      </c>
      <c r="O29" s="93" t="s">
        <v>254</v>
      </c>
    </row>
    <row r="30" spans="1:15" s="37" customFormat="1" ht="45.2" hidden="1" customHeight="1" x14ac:dyDescent="0.25">
      <c r="A30" s="48">
        <f>SUBTOTAL(3,$B$3:B30)</f>
        <v>2</v>
      </c>
      <c r="B30" s="48">
        <v>41</v>
      </c>
      <c r="C30" s="58" t="s">
        <v>180</v>
      </c>
      <c r="D30" s="61">
        <v>350</v>
      </c>
      <c r="E30" s="7">
        <v>24</v>
      </c>
      <c r="F30" s="108">
        <v>4</v>
      </c>
      <c r="G30" s="109">
        <f t="shared" si="21"/>
        <v>28</v>
      </c>
      <c r="H30" s="104">
        <f t="shared" si="3"/>
        <v>40</v>
      </c>
      <c r="I30" s="110">
        <f t="shared" si="22"/>
        <v>40</v>
      </c>
      <c r="J30" s="62">
        <f t="shared" si="4"/>
        <v>1120</v>
      </c>
      <c r="K30" s="115">
        <f t="shared" si="5"/>
        <v>1400</v>
      </c>
      <c r="L30" s="115">
        <f t="shared" si="6"/>
        <v>2520</v>
      </c>
      <c r="M30" s="62">
        <f t="shared" si="7"/>
        <v>0</v>
      </c>
      <c r="N30" s="107">
        <f t="shared" si="8"/>
        <v>2520</v>
      </c>
      <c r="O30" s="93" t="s">
        <v>229</v>
      </c>
    </row>
    <row r="31" spans="1:15" s="37" customFormat="1" ht="45.2" customHeight="1" x14ac:dyDescent="0.25">
      <c r="A31" s="48">
        <f>SUBTOTAL(3,$B$3:B31)</f>
        <v>3</v>
      </c>
      <c r="B31" s="48">
        <v>42</v>
      </c>
      <c r="C31" s="58" t="s">
        <v>181</v>
      </c>
      <c r="D31" s="61">
        <v>350</v>
      </c>
      <c r="E31" s="7">
        <v>23</v>
      </c>
      <c r="F31" s="108">
        <v>4</v>
      </c>
      <c r="G31" s="109">
        <f t="shared" si="21"/>
        <v>27</v>
      </c>
      <c r="H31" s="104">
        <f t="shared" si="3"/>
        <v>40</v>
      </c>
      <c r="I31" s="110">
        <f t="shared" si="22"/>
        <v>40</v>
      </c>
      <c r="J31" s="62">
        <f t="shared" si="4"/>
        <v>1080</v>
      </c>
      <c r="K31" s="115">
        <f t="shared" si="5"/>
        <v>1400</v>
      </c>
      <c r="L31" s="115">
        <f t="shared" si="6"/>
        <v>2480</v>
      </c>
      <c r="M31" s="62">
        <f t="shared" si="7"/>
        <v>0</v>
      </c>
      <c r="N31" s="107">
        <f t="shared" si="8"/>
        <v>2480</v>
      </c>
      <c r="O31" s="95"/>
    </row>
    <row r="32" spans="1:15" s="37" customFormat="1" ht="45.2" customHeight="1" x14ac:dyDescent="0.25">
      <c r="A32" s="48">
        <f>SUBTOTAL(3,$B$3:B32)</f>
        <v>4</v>
      </c>
      <c r="B32" s="48">
        <v>43</v>
      </c>
      <c r="C32" s="58" t="s">
        <v>272</v>
      </c>
      <c r="D32" s="61">
        <v>325</v>
      </c>
      <c r="E32" s="7">
        <v>21</v>
      </c>
      <c r="F32" s="108">
        <v>5</v>
      </c>
      <c r="G32" s="109">
        <f>SUM(E32:F32)</f>
        <v>26</v>
      </c>
      <c r="H32" s="104">
        <f t="shared" si="3"/>
        <v>40</v>
      </c>
      <c r="I32" s="110">
        <f>IF(G32&gt;=24,40,0)</f>
        <v>40</v>
      </c>
      <c r="J32" s="62">
        <f>IF(G32&gt;=$O$1,G32*40,0)</f>
        <v>1040</v>
      </c>
      <c r="K32" s="115">
        <f>F32*D32</f>
        <v>1625</v>
      </c>
      <c r="L32" s="115">
        <f>SUM(J32:K32)</f>
        <v>2665</v>
      </c>
      <c r="M32" s="62">
        <f>MROUND(L32,10)-L32</f>
        <v>5</v>
      </c>
      <c r="N32" s="107">
        <f>L32+M32</f>
        <v>2670</v>
      </c>
      <c r="O32" s="95"/>
    </row>
    <row r="33" spans="1:18" s="37" customFormat="1" ht="45.2" hidden="1" customHeight="1" x14ac:dyDescent="0.25">
      <c r="A33" s="48">
        <f>SUBTOTAL(3,$B$3:B33)</f>
        <v>4</v>
      </c>
      <c r="B33" s="48">
        <v>44</v>
      </c>
      <c r="C33" s="58" t="s">
        <v>182</v>
      </c>
      <c r="D33" s="61">
        <v>340</v>
      </c>
      <c r="E33" s="7">
        <v>0</v>
      </c>
      <c r="F33" s="108">
        <v>0</v>
      </c>
      <c r="G33" s="109">
        <f t="shared" si="21"/>
        <v>0</v>
      </c>
      <c r="H33" s="104">
        <f t="shared" si="3"/>
        <v>0</v>
      </c>
      <c r="I33" s="110">
        <f t="shared" si="22"/>
        <v>0</v>
      </c>
      <c r="J33" s="62">
        <f t="shared" si="4"/>
        <v>0</v>
      </c>
      <c r="K33" s="115">
        <f t="shared" si="5"/>
        <v>0</v>
      </c>
      <c r="L33" s="115">
        <f t="shared" si="6"/>
        <v>0</v>
      </c>
      <c r="M33" s="62">
        <f t="shared" si="7"/>
        <v>0</v>
      </c>
      <c r="N33" s="107">
        <f t="shared" si="8"/>
        <v>0</v>
      </c>
      <c r="O33" s="61" t="s">
        <v>233</v>
      </c>
    </row>
    <row r="34" spans="1:18" s="37" customFormat="1" ht="45.2" customHeight="1" x14ac:dyDescent="0.25">
      <c r="A34" s="48">
        <f>SUBTOTAL(3,$B$3:B34)</f>
        <v>5</v>
      </c>
      <c r="B34" s="48">
        <v>45</v>
      </c>
      <c r="C34" s="58" t="s">
        <v>183</v>
      </c>
      <c r="D34" s="61">
        <v>315</v>
      </c>
      <c r="E34" s="7">
        <v>0</v>
      </c>
      <c r="F34" s="108">
        <v>0</v>
      </c>
      <c r="G34" s="109">
        <f t="shared" si="21"/>
        <v>0</v>
      </c>
      <c r="H34" s="104">
        <f t="shared" si="3"/>
        <v>0</v>
      </c>
      <c r="I34" s="110">
        <f t="shared" si="22"/>
        <v>0</v>
      </c>
      <c r="J34" s="62">
        <f t="shared" si="4"/>
        <v>0</v>
      </c>
      <c r="K34" s="115">
        <f t="shared" si="5"/>
        <v>0</v>
      </c>
      <c r="L34" s="115">
        <f t="shared" si="6"/>
        <v>0</v>
      </c>
      <c r="M34" s="62">
        <f t="shared" si="7"/>
        <v>0</v>
      </c>
      <c r="N34" s="107">
        <f t="shared" si="8"/>
        <v>0</v>
      </c>
      <c r="O34" s="61" t="s">
        <v>176</v>
      </c>
    </row>
    <row r="35" spans="1:18" s="37" customFormat="1" ht="45.2" hidden="1" customHeight="1" x14ac:dyDescent="0.25">
      <c r="A35" s="48">
        <f>SUBTOTAL(3,$B$3:B35)</f>
        <v>5</v>
      </c>
      <c r="B35" s="48">
        <v>46</v>
      </c>
      <c r="C35" s="58" t="s">
        <v>184</v>
      </c>
      <c r="D35" s="61">
        <v>350</v>
      </c>
      <c r="E35" s="7">
        <v>26</v>
      </c>
      <c r="F35" s="108">
        <v>4</v>
      </c>
      <c r="G35" s="109">
        <f t="shared" si="21"/>
        <v>30</v>
      </c>
      <c r="H35" s="104">
        <f t="shared" si="3"/>
        <v>40</v>
      </c>
      <c r="I35" s="110">
        <f t="shared" si="22"/>
        <v>40</v>
      </c>
      <c r="J35" s="62">
        <f t="shared" si="4"/>
        <v>1200</v>
      </c>
      <c r="K35" s="115">
        <f t="shared" si="5"/>
        <v>1400</v>
      </c>
      <c r="L35" s="115">
        <f t="shared" si="6"/>
        <v>2600</v>
      </c>
      <c r="M35" s="62">
        <f t="shared" si="7"/>
        <v>0</v>
      </c>
      <c r="N35" s="107">
        <f t="shared" si="8"/>
        <v>2600</v>
      </c>
      <c r="O35" s="93" t="s">
        <v>251</v>
      </c>
    </row>
    <row r="36" spans="1:18" s="37" customFormat="1" ht="45.2" hidden="1" customHeight="1" x14ac:dyDescent="0.25">
      <c r="A36" s="48">
        <f>SUBTOTAL(3,$B$3:B36)</f>
        <v>5</v>
      </c>
      <c r="B36" s="48">
        <v>47</v>
      </c>
      <c r="C36" s="58" t="s">
        <v>185</v>
      </c>
      <c r="D36" s="61">
        <v>350</v>
      </c>
      <c r="E36" s="7">
        <v>8</v>
      </c>
      <c r="F36" s="108">
        <v>1</v>
      </c>
      <c r="G36" s="109">
        <f t="shared" si="21"/>
        <v>9</v>
      </c>
      <c r="H36" s="104">
        <f t="shared" si="3"/>
        <v>0</v>
      </c>
      <c r="I36" s="110">
        <f t="shared" si="22"/>
        <v>0</v>
      </c>
      <c r="J36" s="62">
        <f t="shared" si="4"/>
        <v>0</v>
      </c>
      <c r="K36" s="115">
        <f t="shared" si="5"/>
        <v>350</v>
      </c>
      <c r="L36" s="115">
        <f t="shared" si="6"/>
        <v>350</v>
      </c>
      <c r="M36" s="62">
        <f t="shared" si="7"/>
        <v>0</v>
      </c>
      <c r="N36" s="107">
        <f t="shared" si="8"/>
        <v>350</v>
      </c>
      <c r="O36" s="93" t="s">
        <v>230</v>
      </c>
    </row>
    <row r="37" spans="1:18" s="37" customFormat="1" ht="45.2" customHeight="1" x14ac:dyDescent="0.25">
      <c r="A37" s="48">
        <f>SUBTOTAL(3,$B$3:B37)</f>
        <v>6</v>
      </c>
      <c r="B37" s="48">
        <v>48</v>
      </c>
      <c r="C37" s="58" t="s">
        <v>273</v>
      </c>
      <c r="D37" s="61">
        <v>340</v>
      </c>
      <c r="E37" s="7">
        <v>23</v>
      </c>
      <c r="F37" s="108">
        <v>4</v>
      </c>
      <c r="G37" s="109">
        <f t="shared" si="21"/>
        <v>27</v>
      </c>
      <c r="H37" s="104">
        <f t="shared" si="3"/>
        <v>40</v>
      </c>
      <c r="I37" s="110">
        <f t="shared" si="22"/>
        <v>40</v>
      </c>
      <c r="J37" s="62">
        <f t="shared" si="4"/>
        <v>1080</v>
      </c>
      <c r="K37" s="115">
        <f t="shared" si="5"/>
        <v>1360</v>
      </c>
      <c r="L37" s="115">
        <f t="shared" si="6"/>
        <v>2440</v>
      </c>
      <c r="M37" s="62">
        <f t="shared" si="7"/>
        <v>0</v>
      </c>
      <c r="N37" s="107">
        <f t="shared" si="8"/>
        <v>2440</v>
      </c>
      <c r="O37" s="93"/>
    </row>
    <row r="38" spans="1:18" s="37" customFormat="1" ht="45.2" hidden="1" customHeight="1" x14ac:dyDescent="0.25">
      <c r="A38" s="48">
        <f>SUBTOTAL(3,$B$3:B38)</f>
        <v>6</v>
      </c>
      <c r="B38" s="48">
        <v>49</v>
      </c>
      <c r="C38" s="58" t="s">
        <v>186</v>
      </c>
      <c r="D38" s="61">
        <v>340</v>
      </c>
      <c r="E38" s="60">
        <v>22</v>
      </c>
      <c r="F38" s="108">
        <v>4</v>
      </c>
      <c r="G38" s="109">
        <f t="shared" si="21"/>
        <v>26</v>
      </c>
      <c r="H38" s="104">
        <f t="shared" si="3"/>
        <v>40</v>
      </c>
      <c r="I38" s="110">
        <f t="shared" si="22"/>
        <v>40</v>
      </c>
      <c r="J38" s="62">
        <f t="shared" si="4"/>
        <v>1040</v>
      </c>
      <c r="K38" s="115">
        <f t="shared" si="5"/>
        <v>1360</v>
      </c>
      <c r="L38" s="115">
        <f t="shared" si="6"/>
        <v>2400</v>
      </c>
      <c r="M38" s="62">
        <f t="shared" si="7"/>
        <v>0</v>
      </c>
      <c r="N38" s="107">
        <f t="shared" si="8"/>
        <v>2400</v>
      </c>
      <c r="O38" s="93" t="s">
        <v>235</v>
      </c>
    </row>
    <row r="39" spans="1:18" s="37" customFormat="1" ht="45.2" customHeight="1" x14ac:dyDescent="0.25">
      <c r="A39" s="48">
        <f>SUBTOTAL(3,$B$3:B39)</f>
        <v>7</v>
      </c>
      <c r="B39" s="48">
        <v>50</v>
      </c>
      <c r="C39" s="58" t="s">
        <v>187</v>
      </c>
      <c r="D39" s="61">
        <v>310</v>
      </c>
      <c r="E39" s="60">
        <v>6</v>
      </c>
      <c r="F39" s="108">
        <v>1.5</v>
      </c>
      <c r="G39" s="109">
        <f t="shared" si="21"/>
        <v>7.5</v>
      </c>
      <c r="H39" s="104">
        <f t="shared" si="3"/>
        <v>0</v>
      </c>
      <c r="I39" s="110">
        <f t="shared" si="22"/>
        <v>0</v>
      </c>
      <c r="J39" s="62">
        <f t="shared" si="4"/>
        <v>0</v>
      </c>
      <c r="K39" s="115">
        <f t="shared" si="5"/>
        <v>465</v>
      </c>
      <c r="L39" s="115">
        <f t="shared" si="6"/>
        <v>465</v>
      </c>
      <c r="M39" s="62">
        <f t="shared" si="7"/>
        <v>5</v>
      </c>
      <c r="N39" s="107">
        <f t="shared" si="8"/>
        <v>470</v>
      </c>
      <c r="O39" s="93"/>
    </row>
    <row r="40" spans="1:18" s="37" customFormat="1" ht="45.2" hidden="1" customHeight="1" x14ac:dyDescent="0.25">
      <c r="A40" s="48">
        <f>SUBTOTAL(3,$B$3:B40)</f>
        <v>7</v>
      </c>
      <c r="B40" s="48">
        <v>51</v>
      </c>
      <c r="C40" s="58" t="s">
        <v>188</v>
      </c>
      <c r="D40" s="61">
        <v>340</v>
      </c>
      <c r="E40" s="60">
        <v>22</v>
      </c>
      <c r="F40" s="108">
        <v>4</v>
      </c>
      <c r="G40" s="109">
        <f t="shared" si="21"/>
        <v>26</v>
      </c>
      <c r="H40" s="104">
        <f t="shared" si="3"/>
        <v>40</v>
      </c>
      <c r="I40" s="110">
        <f t="shared" si="22"/>
        <v>40</v>
      </c>
      <c r="J40" s="62">
        <f t="shared" si="4"/>
        <v>1040</v>
      </c>
      <c r="K40" s="115">
        <f t="shared" si="5"/>
        <v>1360</v>
      </c>
      <c r="L40" s="115">
        <f t="shared" si="6"/>
        <v>2400</v>
      </c>
      <c r="M40" s="62">
        <f t="shared" si="7"/>
        <v>0</v>
      </c>
      <c r="N40" s="107">
        <f t="shared" si="8"/>
        <v>2400</v>
      </c>
      <c r="O40" s="93" t="s">
        <v>236</v>
      </c>
    </row>
    <row r="41" spans="1:18" s="37" customFormat="1" ht="45.2" customHeight="1" x14ac:dyDescent="0.25">
      <c r="A41" s="48">
        <f>SUBTOTAL(3,$B$3:B41)</f>
        <v>8</v>
      </c>
      <c r="B41" s="48">
        <v>52</v>
      </c>
      <c r="C41" s="58" t="s">
        <v>189</v>
      </c>
      <c r="D41" s="61">
        <v>340</v>
      </c>
      <c r="E41" s="7">
        <v>15</v>
      </c>
      <c r="F41" s="108">
        <v>1</v>
      </c>
      <c r="G41" s="109">
        <f t="shared" si="21"/>
        <v>16</v>
      </c>
      <c r="H41" s="104">
        <f t="shared" si="3"/>
        <v>0</v>
      </c>
      <c r="I41" s="110">
        <f t="shared" si="22"/>
        <v>0</v>
      </c>
      <c r="J41" s="62">
        <f t="shared" si="4"/>
        <v>0</v>
      </c>
      <c r="K41" s="115">
        <f t="shared" si="5"/>
        <v>340</v>
      </c>
      <c r="L41" s="115">
        <f t="shared" si="6"/>
        <v>340</v>
      </c>
      <c r="M41" s="62">
        <f t="shared" si="7"/>
        <v>0</v>
      </c>
      <c r="N41" s="107">
        <f t="shared" si="8"/>
        <v>340</v>
      </c>
      <c r="O41" s="93"/>
    </row>
    <row r="42" spans="1:18" s="38" customFormat="1" ht="45.2" hidden="1" customHeight="1" x14ac:dyDescent="0.25">
      <c r="A42" s="48">
        <f>SUBTOTAL(3,$B$3:B42)</f>
        <v>8</v>
      </c>
      <c r="B42" s="48">
        <v>54</v>
      </c>
      <c r="C42" s="56" t="s">
        <v>45</v>
      </c>
      <c r="D42" s="61">
        <v>350</v>
      </c>
      <c r="E42" s="60">
        <v>24</v>
      </c>
      <c r="F42" s="108">
        <v>2</v>
      </c>
      <c r="G42" s="109">
        <f t="shared" si="9"/>
        <v>26</v>
      </c>
      <c r="H42" s="104">
        <f t="shared" si="3"/>
        <v>40</v>
      </c>
      <c r="I42" s="110">
        <f t="shared" si="0"/>
        <v>40</v>
      </c>
      <c r="J42" s="62">
        <f t="shared" si="4"/>
        <v>1040</v>
      </c>
      <c r="K42" s="115">
        <f t="shared" si="5"/>
        <v>700</v>
      </c>
      <c r="L42" s="115">
        <f t="shared" si="6"/>
        <v>1740</v>
      </c>
      <c r="M42" s="62">
        <f t="shared" si="7"/>
        <v>0</v>
      </c>
      <c r="N42" s="107">
        <f t="shared" si="8"/>
        <v>1740</v>
      </c>
      <c r="O42" s="93" t="s">
        <v>133</v>
      </c>
    </row>
    <row r="43" spans="1:18" s="38" customFormat="1" ht="45.2" customHeight="1" x14ac:dyDescent="0.25">
      <c r="A43" s="48">
        <f>SUBTOTAL(3,$B$3:B43)</f>
        <v>9</v>
      </c>
      <c r="B43" s="48">
        <v>56</v>
      </c>
      <c r="C43" s="58" t="s">
        <v>274</v>
      </c>
      <c r="D43" s="61">
        <v>340</v>
      </c>
      <c r="E43" s="60">
        <v>24</v>
      </c>
      <c r="F43" s="108">
        <v>5</v>
      </c>
      <c r="G43" s="109">
        <f t="shared" si="9"/>
        <v>29</v>
      </c>
      <c r="H43" s="104">
        <f t="shared" si="3"/>
        <v>40</v>
      </c>
      <c r="I43" s="110">
        <f t="shared" si="0"/>
        <v>40</v>
      </c>
      <c r="J43" s="62">
        <f t="shared" si="4"/>
        <v>1160</v>
      </c>
      <c r="K43" s="115">
        <f t="shared" si="5"/>
        <v>1700</v>
      </c>
      <c r="L43" s="115">
        <f t="shared" si="6"/>
        <v>2860</v>
      </c>
      <c r="M43" s="62">
        <f t="shared" si="7"/>
        <v>0</v>
      </c>
      <c r="N43" s="107">
        <f t="shared" si="8"/>
        <v>2860</v>
      </c>
      <c r="O43" s="93"/>
    </row>
    <row r="44" spans="1:18" s="38" customFormat="1" ht="45.2" hidden="1" customHeight="1" x14ac:dyDescent="0.25">
      <c r="A44" s="48">
        <f>SUBTOTAL(3,$B$3:B44)</f>
        <v>9</v>
      </c>
      <c r="B44" s="48">
        <v>57</v>
      </c>
      <c r="C44" s="58" t="s">
        <v>157</v>
      </c>
      <c r="D44" s="61">
        <v>315</v>
      </c>
      <c r="E44" s="60">
        <v>0</v>
      </c>
      <c r="F44" s="108">
        <v>0</v>
      </c>
      <c r="G44" s="109">
        <f t="shared" si="9"/>
        <v>0</v>
      </c>
      <c r="H44" s="104">
        <f t="shared" si="3"/>
        <v>0</v>
      </c>
      <c r="I44" s="110">
        <f t="shared" si="0"/>
        <v>0</v>
      </c>
      <c r="J44" s="62">
        <f t="shared" si="4"/>
        <v>0</v>
      </c>
      <c r="K44" s="115">
        <f t="shared" si="5"/>
        <v>0</v>
      </c>
      <c r="L44" s="115">
        <f t="shared" si="6"/>
        <v>0</v>
      </c>
      <c r="M44" s="62">
        <f t="shared" si="7"/>
        <v>0</v>
      </c>
      <c r="N44" s="107">
        <f t="shared" si="8"/>
        <v>0</v>
      </c>
      <c r="O44" s="93" t="s">
        <v>165</v>
      </c>
    </row>
    <row r="45" spans="1:18" s="38" customFormat="1" ht="45.2" hidden="1" customHeight="1" x14ac:dyDescent="0.25">
      <c r="A45" s="48">
        <f>SUBTOTAL(3,$B$3:B45)</f>
        <v>9</v>
      </c>
      <c r="B45" s="48">
        <v>58</v>
      </c>
      <c r="C45" s="58" t="s">
        <v>159</v>
      </c>
      <c r="D45" s="61">
        <v>315</v>
      </c>
      <c r="E45" s="60">
        <v>0</v>
      </c>
      <c r="F45" s="108">
        <v>0</v>
      </c>
      <c r="G45" s="109">
        <f t="shared" si="9"/>
        <v>0</v>
      </c>
      <c r="H45" s="104">
        <f t="shared" si="3"/>
        <v>0</v>
      </c>
      <c r="I45" s="117">
        <f t="shared" si="0"/>
        <v>0</v>
      </c>
      <c r="J45" s="62">
        <f t="shared" si="4"/>
        <v>0</v>
      </c>
      <c r="K45" s="115">
        <f t="shared" si="5"/>
        <v>0</v>
      </c>
      <c r="L45" s="115">
        <f t="shared" si="6"/>
        <v>0</v>
      </c>
      <c r="M45" s="118">
        <f t="shared" si="7"/>
        <v>0</v>
      </c>
      <c r="N45" s="107">
        <f t="shared" si="8"/>
        <v>0</v>
      </c>
      <c r="O45" s="95" t="s">
        <v>227</v>
      </c>
    </row>
    <row r="46" spans="1:18" s="38" customFormat="1" ht="45.2" customHeight="1" x14ac:dyDescent="0.25">
      <c r="A46" s="48">
        <f>SUBTOTAL(3,$B$3:B46)</f>
        <v>10</v>
      </c>
      <c r="B46" s="50">
        <v>59</v>
      </c>
      <c r="C46" s="58" t="s">
        <v>158</v>
      </c>
      <c r="D46" s="61">
        <v>315</v>
      </c>
      <c r="E46" s="60">
        <v>0</v>
      </c>
      <c r="F46" s="108">
        <v>0</v>
      </c>
      <c r="G46" s="109">
        <f t="shared" si="9"/>
        <v>0</v>
      </c>
      <c r="H46" s="104">
        <f t="shared" si="3"/>
        <v>0</v>
      </c>
      <c r="I46" s="117">
        <f t="shared" si="0"/>
        <v>0</v>
      </c>
      <c r="J46" s="62">
        <f t="shared" si="4"/>
        <v>0</v>
      </c>
      <c r="K46" s="106">
        <f t="shared" si="5"/>
        <v>0</v>
      </c>
      <c r="L46" s="115">
        <f t="shared" si="6"/>
        <v>0</v>
      </c>
      <c r="M46" s="118">
        <f t="shared" si="7"/>
        <v>0</v>
      </c>
      <c r="N46" s="107">
        <f t="shared" si="8"/>
        <v>0</v>
      </c>
      <c r="O46" s="93" t="s">
        <v>176</v>
      </c>
      <c r="R46" s="38">
        <f>15*50</f>
        <v>750</v>
      </c>
    </row>
    <row r="47" spans="1:18" s="38" customFormat="1" ht="45.2" hidden="1" customHeight="1" x14ac:dyDescent="0.25">
      <c r="A47" s="48">
        <f>SUBTOTAL(3,$B$3:B47)</f>
        <v>10</v>
      </c>
      <c r="B47" s="50">
        <v>60</v>
      </c>
      <c r="C47" s="58" t="s">
        <v>160</v>
      </c>
      <c r="D47" s="61">
        <v>315</v>
      </c>
      <c r="E47" s="60">
        <v>0</v>
      </c>
      <c r="F47" s="108">
        <v>0</v>
      </c>
      <c r="G47" s="109">
        <f t="shared" si="9"/>
        <v>0</v>
      </c>
      <c r="H47" s="104">
        <f t="shared" si="3"/>
        <v>0</v>
      </c>
      <c r="I47" s="117">
        <f t="shared" si="0"/>
        <v>0</v>
      </c>
      <c r="J47" s="62">
        <f t="shared" si="4"/>
        <v>0</v>
      </c>
      <c r="K47" s="106">
        <f t="shared" si="5"/>
        <v>0</v>
      </c>
      <c r="L47" s="115">
        <f t="shared" si="6"/>
        <v>0</v>
      </c>
      <c r="M47" s="118">
        <f t="shared" si="7"/>
        <v>0</v>
      </c>
      <c r="N47" s="107">
        <f t="shared" si="8"/>
        <v>0</v>
      </c>
      <c r="O47" s="93" t="s">
        <v>220</v>
      </c>
      <c r="R47" s="38">
        <f>180*10</f>
        <v>1800</v>
      </c>
    </row>
    <row r="48" spans="1:18" s="38" customFormat="1" ht="45.2" hidden="1" customHeight="1" x14ac:dyDescent="0.25">
      <c r="A48" s="48">
        <f>SUBTOTAL(3,$B$3:B48)</f>
        <v>10</v>
      </c>
      <c r="B48" s="50">
        <v>61</v>
      </c>
      <c r="C48" s="58" t="s">
        <v>275</v>
      </c>
      <c r="D48" s="61">
        <v>315</v>
      </c>
      <c r="E48" s="60">
        <v>3</v>
      </c>
      <c r="F48" s="108">
        <v>0</v>
      </c>
      <c r="G48" s="109">
        <f t="shared" si="9"/>
        <v>3</v>
      </c>
      <c r="H48" s="104">
        <f t="shared" si="3"/>
        <v>0</v>
      </c>
      <c r="I48" s="117">
        <f t="shared" si="0"/>
        <v>0</v>
      </c>
      <c r="J48" s="62">
        <f t="shared" si="4"/>
        <v>0</v>
      </c>
      <c r="K48" s="106">
        <f t="shared" si="5"/>
        <v>0</v>
      </c>
      <c r="L48" s="115">
        <f t="shared" si="6"/>
        <v>0</v>
      </c>
      <c r="M48" s="118">
        <f t="shared" si="7"/>
        <v>0</v>
      </c>
      <c r="N48" s="107">
        <f t="shared" si="8"/>
        <v>0</v>
      </c>
      <c r="O48" s="68" t="s">
        <v>284</v>
      </c>
    </row>
    <row r="49" spans="1:15" s="38" customFormat="1" ht="45.2" hidden="1" customHeight="1" x14ac:dyDescent="0.25">
      <c r="A49" s="48">
        <f>SUBTOTAL(3,$B$3:B49)</f>
        <v>10</v>
      </c>
      <c r="B49" s="48">
        <v>62</v>
      </c>
      <c r="C49" s="55" t="s">
        <v>46</v>
      </c>
      <c r="D49" s="61">
        <v>325</v>
      </c>
      <c r="E49" s="7">
        <v>24</v>
      </c>
      <c r="F49" s="108">
        <v>4</v>
      </c>
      <c r="G49" s="109">
        <f t="shared" si="9"/>
        <v>28</v>
      </c>
      <c r="H49" s="104">
        <f t="shared" si="3"/>
        <v>40</v>
      </c>
      <c r="I49" s="110">
        <f t="shared" si="0"/>
        <v>40</v>
      </c>
      <c r="J49" s="62">
        <f t="shared" si="4"/>
        <v>1120</v>
      </c>
      <c r="K49" s="115">
        <f t="shared" si="5"/>
        <v>1300</v>
      </c>
      <c r="L49" s="115">
        <f t="shared" si="6"/>
        <v>2420</v>
      </c>
      <c r="M49" s="62">
        <f t="shared" si="7"/>
        <v>0</v>
      </c>
      <c r="N49" s="107">
        <f t="shared" si="8"/>
        <v>2420</v>
      </c>
      <c r="O49" s="61" t="s">
        <v>123</v>
      </c>
    </row>
    <row r="50" spans="1:15" s="38" customFormat="1" ht="45.2" customHeight="1" x14ac:dyDescent="0.25">
      <c r="A50" s="48">
        <f>SUBTOTAL(3,$B$3:B50)</f>
        <v>11</v>
      </c>
      <c r="B50" s="48">
        <v>63</v>
      </c>
      <c r="C50" s="55" t="s">
        <v>277</v>
      </c>
      <c r="D50" s="61">
        <v>315</v>
      </c>
      <c r="E50" s="7">
        <v>5</v>
      </c>
      <c r="F50" s="108">
        <v>0</v>
      </c>
      <c r="G50" s="109">
        <f t="shared" si="9"/>
        <v>5</v>
      </c>
      <c r="H50" s="104">
        <f t="shared" si="3"/>
        <v>0</v>
      </c>
      <c r="I50" s="117">
        <f t="shared" si="0"/>
        <v>0</v>
      </c>
      <c r="J50" s="62">
        <f t="shared" si="4"/>
        <v>0</v>
      </c>
      <c r="K50" s="115">
        <f t="shared" si="5"/>
        <v>0</v>
      </c>
      <c r="L50" s="115">
        <f t="shared" si="6"/>
        <v>0</v>
      </c>
      <c r="M50" s="118">
        <f t="shared" si="7"/>
        <v>0</v>
      </c>
      <c r="N50" s="107">
        <f t="shared" si="8"/>
        <v>0</v>
      </c>
      <c r="O50" s="61" t="s">
        <v>176</v>
      </c>
    </row>
    <row r="51" spans="1:15" s="38" customFormat="1" ht="45.2" customHeight="1" x14ac:dyDescent="0.25">
      <c r="A51" s="48">
        <f>SUBTOTAL(3,$B$3:B51)</f>
        <v>12</v>
      </c>
      <c r="B51" s="48">
        <v>65</v>
      </c>
      <c r="C51" s="58" t="s">
        <v>278</v>
      </c>
      <c r="D51" s="61">
        <v>330</v>
      </c>
      <c r="E51" s="7">
        <v>4</v>
      </c>
      <c r="F51" s="108">
        <v>0</v>
      </c>
      <c r="G51" s="109">
        <f t="shared" si="9"/>
        <v>4</v>
      </c>
      <c r="H51" s="104">
        <f t="shared" si="3"/>
        <v>0</v>
      </c>
      <c r="I51" s="117">
        <f t="shared" si="0"/>
        <v>0</v>
      </c>
      <c r="J51" s="62">
        <f t="shared" si="4"/>
        <v>0</v>
      </c>
      <c r="K51" s="115">
        <f t="shared" si="5"/>
        <v>0</v>
      </c>
      <c r="L51" s="115">
        <f t="shared" si="6"/>
        <v>0</v>
      </c>
      <c r="M51" s="118">
        <f t="shared" si="7"/>
        <v>0</v>
      </c>
      <c r="N51" s="107">
        <f t="shared" si="8"/>
        <v>0</v>
      </c>
      <c r="O51" s="61" t="s">
        <v>176</v>
      </c>
    </row>
    <row r="52" spans="1:15" s="38" customFormat="1" ht="45.2" hidden="1" customHeight="1" x14ac:dyDescent="0.25">
      <c r="A52" s="48">
        <f>SUBTOTAL(3,$B$3:B52)</f>
        <v>12</v>
      </c>
      <c r="B52" s="48">
        <v>67</v>
      </c>
      <c r="C52" s="58" t="s">
        <v>168</v>
      </c>
      <c r="D52" s="61">
        <v>315</v>
      </c>
      <c r="E52" s="60">
        <v>6</v>
      </c>
      <c r="F52" s="108">
        <v>0</v>
      </c>
      <c r="G52" s="109">
        <f t="shared" si="9"/>
        <v>6</v>
      </c>
      <c r="H52" s="104">
        <f t="shared" si="3"/>
        <v>0</v>
      </c>
      <c r="I52" s="117">
        <f t="shared" si="0"/>
        <v>0</v>
      </c>
      <c r="J52" s="62">
        <f t="shared" si="4"/>
        <v>0</v>
      </c>
      <c r="K52" s="115">
        <f t="shared" si="5"/>
        <v>0</v>
      </c>
      <c r="L52" s="115">
        <f t="shared" si="6"/>
        <v>0</v>
      </c>
      <c r="M52" s="118">
        <f t="shared" ref="M52:M113" si="23">MROUND(L52,10)-L52</f>
        <v>0</v>
      </c>
      <c r="N52" s="107">
        <f t="shared" si="8"/>
        <v>0</v>
      </c>
      <c r="O52" s="61" t="s">
        <v>237</v>
      </c>
    </row>
    <row r="53" spans="1:15" s="38" customFormat="1" ht="45.2" hidden="1" customHeight="1" x14ac:dyDescent="0.25">
      <c r="A53" s="48">
        <f>SUBTOTAL(3,$B$3:B53)</f>
        <v>12</v>
      </c>
      <c r="B53" s="50">
        <v>68</v>
      </c>
      <c r="C53" s="58" t="s">
        <v>169</v>
      </c>
      <c r="D53" s="61">
        <v>340</v>
      </c>
      <c r="E53" s="60">
        <v>22</v>
      </c>
      <c r="F53" s="108">
        <v>3</v>
      </c>
      <c r="G53" s="109">
        <f t="shared" si="9"/>
        <v>25</v>
      </c>
      <c r="H53" s="104">
        <f t="shared" si="3"/>
        <v>0</v>
      </c>
      <c r="I53" s="117">
        <f t="shared" si="0"/>
        <v>40</v>
      </c>
      <c r="J53" s="62">
        <f t="shared" si="4"/>
        <v>0</v>
      </c>
      <c r="K53" s="106">
        <f t="shared" si="5"/>
        <v>1020</v>
      </c>
      <c r="L53" s="115">
        <f t="shared" si="6"/>
        <v>1020</v>
      </c>
      <c r="M53" s="118">
        <f t="shared" si="23"/>
        <v>0</v>
      </c>
      <c r="N53" s="107">
        <f t="shared" si="8"/>
        <v>1020</v>
      </c>
      <c r="O53" s="61" t="s">
        <v>234</v>
      </c>
    </row>
    <row r="54" spans="1:15" s="38" customFormat="1" ht="45.2" customHeight="1" x14ac:dyDescent="0.25">
      <c r="A54" s="48">
        <f>SUBTOTAL(3,$B$3:B54)</f>
        <v>13</v>
      </c>
      <c r="B54" s="50">
        <v>69</v>
      </c>
      <c r="C54" s="58" t="s">
        <v>279</v>
      </c>
      <c r="D54" s="61">
        <v>340</v>
      </c>
      <c r="E54" s="60">
        <v>16</v>
      </c>
      <c r="F54" s="108">
        <v>1</v>
      </c>
      <c r="G54" s="109">
        <f t="shared" si="9"/>
        <v>17</v>
      </c>
      <c r="H54" s="104">
        <f t="shared" si="3"/>
        <v>0</v>
      </c>
      <c r="I54" s="117">
        <f t="shared" si="0"/>
        <v>0</v>
      </c>
      <c r="J54" s="62">
        <f t="shared" si="4"/>
        <v>0</v>
      </c>
      <c r="K54" s="106">
        <f t="shared" si="5"/>
        <v>340</v>
      </c>
      <c r="L54" s="115">
        <f t="shared" si="6"/>
        <v>340</v>
      </c>
      <c r="M54" s="118">
        <f t="shared" si="23"/>
        <v>0</v>
      </c>
      <c r="N54" s="107">
        <f t="shared" si="8"/>
        <v>340</v>
      </c>
      <c r="O54" s="61"/>
    </row>
    <row r="55" spans="1:15" s="38" customFormat="1" ht="45.2" hidden="1" customHeight="1" x14ac:dyDescent="0.25">
      <c r="A55" s="48">
        <f>SUBTOTAL(3,$B$3:B55)</f>
        <v>13</v>
      </c>
      <c r="B55" s="50">
        <v>70</v>
      </c>
      <c r="C55" s="58" t="s">
        <v>170</v>
      </c>
      <c r="D55" s="61">
        <v>350</v>
      </c>
      <c r="E55" s="7">
        <v>23</v>
      </c>
      <c r="F55" s="108">
        <v>3</v>
      </c>
      <c r="G55" s="109">
        <f t="shared" si="9"/>
        <v>26</v>
      </c>
      <c r="H55" s="104">
        <f t="shared" si="3"/>
        <v>40</v>
      </c>
      <c r="I55" s="117">
        <f t="shared" si="0"/>
        <v>40</v>
      </c>
      <c r="J55" s="62">
        <f t="shared" si="4"/>
        <v>1040</v>
      </c>
      <c r="K55" s="106">
        <f t="shared" si="5"/>
        <v>1050</v>
      </c>
      <c r="L55" s="115">
        <f t="shared" si="6"/>
        <v>2090</v>
      </c>
      <c r="M55" s="118">
        <f t="shared" si="23"/>
        <v>0</v>
      </c>
      <c r="N55" s="107">
        <f t="shared" si="8"/>
        <v>2090</v>
      </c>
      <c r="O55" s="61" t="s">
        <v>222</v>
      </c>
    </row>
    <row r="56" spans="1:15" s="38" customFormat="1" ht="45.2" hidden="1" customHeight="1" x14ac:dyDescent="0.25">
      <c r="A56" s="48">
        <f>SUBTOTAL(3,$B$3:B56)</f>
        <v>13</v>
      </c>
      <c r="B56" s="50">
        <v>71</v>
      </c>
      <c r="C56" s="58" t="s">
        <v>171</v>
      </c>
      <c r="D56" s="61">
        <v>350</v>
      </c>
      <c r="E56" s="60">
        <v>14</v>
      </c>
      <c r="F56" s="108">
        <v>3</v>
      </c>
      <c r="G56" s="109">
        <f t="shared" si="9"/>
        <v>17</v>
      </c>
      <c r="H56" s="104">
        <f t="shared" si="3"/>
        <v>0</v>
      </c>
      <c r="I56" s="117">
        <f t="shared" si="0"/>
        <v>0</v>
      </c>
      <c r="J56" s="62">
        <f t="shared" si="4"/>
        <v>0</v>
      </c>
      <c r="K56" s="106">
        <f t="shared" si="5"/>
        <v>1050</v>
      </c>
      <c r="L56" s="115">
        <f t="shared" si="6"/>
        <v>1050</v>
      </c>
      <c r="M56" s="118">
        <f t="shared" si="23"/>
        <v>0</v>
      </c>
      <c r="N56" s="107">
        <f t="shared" si="8"/>
        <v>1050</v>
      </c>
      <c r="O56" s="61" t="s">
        <v>223</v>
      </c>
    </row>
    <row r="57" spans="1:15" s="38" customFormat="1" ht="45.2" hidden="1" customHeight="1" x14ac:dyDescent="0.25">
      <c r="A57" s="48">
        <f>SUBTOTAL(3,$B$3:B57)</f>
        <v>13</v>
      </c>
      <c r="B57" s="50">
        <v>72</v>
      </c>
      <c r="C57" s="58" t="s">
        <v>172</v>
      </c>
      <c r="D57" s="61">
        <v>315</v>
      </c>
      <c r="E57" s="7">
        <v>3</v>
      </c>
      <c r="F57" s="108">
        <v>0</v>
      </c>
      <c r="G57" s="109">
        <f t="shared" si="9"/>
        <v>3</v>
      </c>
      <c r="H57" s="104">
        <f t="shared" si="3"/>
        <v>0</v>
      </c>
      <c r="I57" s="117">
        <f t="shared" si="0"/>
        <v>0</v>
      </c>
      <c r="J57" s="62">
        <f t="shared" si="4"/>
        <v>0</v>
      </c>
      <c r="K57" s="106">
        <f t="shared" si="5"/>
        <v>0</v>
      </c>
      <c r="L57" s="115">
        <f t="shared" si="6"/>
        <v>0</v>
      </c>
      <c r="M57" s="118">
        <f t="shared" si="23"/>
        <v>0</v>
      </c>
      <c r="N57" s="107">
        <f t="shared" si="8"/>
        <v>0</v>
      </c>
      <c r="O57" s="61" t="s">
        <v>228</v>
      </c>
    </row>
    <row r="58" spans="1:15" s="38" customFormat="1" ht="45.2" customHeight="1" x14ac:dyDescent="0.25">
      <c r="A58" s="48">
        <f>SUBTOTAL(3,$B$3:B58)</f>
        <v>14</v>
      </c>
      <c r="B58" s="50">
        <v>73</v>
      </c>
      <c r="C58" s="58" t="s">
        <v>280</v>
      </c>
      <c r="D58" s="61">
        <v>340</v>
      </c>
      <c r="E58" s="7">
        <v>14</v>
      </c>
      <c r="F58" s="108">
        <v>2</v>
      </c>
      <c r="G58" s="109">
        <f t="shared" si="9"/>
        <v>16</v>
      </c>
      <c r="H58" s="104">
        <f t="shared" si="3"/>
        <v>0</v>
      </c>
      <c r="I58" s="117">
        <f t="shared" si="0"/>
        <v>0</v>
      </c>
      <c r="J58" s="62">
        <f t="shared" si="4"/>
        <v>0</v>
      </c>
      <c r="K58" s="106">
        <f t="shared" si="5"/>
        <v>680</v>
      </c>
      <c r="L58" s="115">
        <f t="shared" si="6"/>
        <v>680</v>
      </c>
      <c r="M58" s="118">
        <f t="shared" si="23"/>
        <v>0</v>
      </c>
      <c r="N58" s="107">
        <f t="shared" si="8"/>
        <v>680</v>
      </c>
      <c r="O58" s="61"/>
    </row>
    <row r="59" spans="1:15" s="38" customFormat="1" ht="45.2" customHeight="1" x14ac:dyDescent="0.25">
      <c r="A59" s="48">
        <f>SUBTOTAL(3,$B$3:B59)</f>
        <v>15</v>
      </c>
      <c r="B59" s="50">
        <v>74</v>
      </c>
      <c r="C59" s="58" t="s">
        <v>281</v>
      </c>
      <c r="D59" s="61">
        <v>340</v>
      </c>
      <c r="E59" s="7">
        <v>8</v>
      </c>
      <c r="F59" s="108">
        <v>1</v>
      </c>
      <c r="G59" s="109">
        <f t="shared" si="9"/>
        <v>9</v>
      </c>
      <c r="H59" s="104">
        <f t="shared" si="3"/>
        <v>0</v>
      </c>
      <c r="I59" s="117">
        <f t="shared" si="0"/>
        <v>0</v>
      </c>
      <c r="J59" s="62">
        <f t="shared" si="4"/>
        <v>0</v>
      </c>
      <c r="K59" s="106">
        <f t="shared" si="5"/>
        <v>340</v>
      </c>
      <c r="L59" s="115">
        <f t="shared" si="6"/>
        <v>340</v>
      </c>
      <c r="M59" s="118">
        <f t="shared" si="23"/>
        <v>0</v>
      </c>
      <c r="N59" s="107">
        <f t="shared" si="8"/>
        <v>340</v>
      </c>
      <c r="O59" s="61"/>
    </row>
    <row r="60" spans="1:15" s="38" customFormat="1" ht="45.2" customHeight="1" x14ac:dyDescent="0.25">
      <c r="A60" s="48">
        <f>SUBTOTAL(3,$B$3:B60)</f>
        <v>16</v>
      </c>
      <c r="B60" s="50">
        <v>77</v>
      </c>
      <c r="C60" s="58" t="s">
        <v>173</v>
      </c>
      <c r="D60" s="61">
        <v>325</v>
      </c>
      <c r="E60" s="7">
        <v>22</v>
      </c>
      <c r="F60" s="108">
        <v>4</v>
      </c>
      <c r="G60" s="109">
        <f t="shared" si="9"/>
        <v>26</v>
      </c>
      <c r="H60" s="104">
        <f t="shared" si="3"/>
        <v>40</v>
      </c>
      <c r="I60" s="117"/>
      <c r="J60" s="62">
        <f t="shared" si="4"/>
        <v>1040</v>
      </c>
      <c r="K60" s="106">
        <f t="shared" si="5"/>
        <v>1300</v>
      </c>
      <c r="L60" s="115">
        <f t="shared" si="6"/>
        <v>2340</v>
      </c>
      <c r="M60" s="118">
        <f t="shared" si="23"/>
        <v>0</v>
      </c>
      <c r="N60" s="107">
        <f t="shared" si="8"/>
        <v>2340</v>
      </c>
      <c r="O60" s="36"/>
    </row>
    <row r="61" spans="1:15" s="37" customFormat="1" ht="45.2" hidden="1" customHeight="1" x14ac:dyDescent="0.25">
      <c r="A61" s="48">
        <f>SUBTOTAL(3,$B$3:B61)</f>
        <v>16</v>
      </c>
      <c r="B61" s="48">
        <v>83</v>
      </c>
      <c r="C61" s="55" t="s">
        <v>47</v>
      </c>
      <c r="D61" s="61">
        <v>315</v>
      </c>
      <c r="E61" s="112">
        <v>23</v>
      </c>
      <c r="F61" s="108">
        <v>3</v>
      </c>
      <c r="G61" s="109">
        <f t="shared" si="9"/>
        <v>26</v>
      </c>
      <c r="H61" s="104">
        <f t="shared" si="3"/>
        <v>40</v>
      </c>
      <c r="I61" s="110">
        <f t="shared" si="0"/>
        <v>40</v>
      </c>
      <c r="J61" s="62">
        <f t="shared" si="4"/>
        <v>1040</v>
      </c>
      <c r="K61" s="115">
        <f t="shared" si="5"/>
        <v>945</v>
      </c>
      <c r="L61" s="115">
        <f t="shared" si="6"/>
        <v>1985</v>
      </c>
      <c r="M61" s="62">
        <f t="shared" si="23"/>
        <v>5</v>
      </c>
      <c r="N61" s="107">
        <f t="shared" si="8"/>
        <v>1990</v>
      </c>
      <c r="O61" s="61" t="s">
        <v>104</v>
      </c>
    </row>
    <row r="62" spans="1:15" s="37" customFormat="1" ht="45.2" hidden="1" customHeight="1" x14ac:dyDescent="0.25">
      <c r="A62" s="48">
        <f>SUBTOTAL(3,$B$3:B62)</f>
        <v>16</v>
      </c>
      <c r="B62" s="48">
        <v>85</v>
      </c>
      <c r="C62" s="58" t="s">
        <v>174</v>
      </c>
      <c r="D62" s="61">
        <v>350</v>
      </c>
      <c r="E62" s="112">
        <v>24</v>
      </c>
      <c r="F62" s="108">
        <v>2</v>
      </c>
      <c r="G62" s="109">
        <f t="shared" si="9"/>
        <v>26</v>
      </c>
      <c r="H62" s="104">
        <f t="shared" si="3"/>
        <v>40</v>
      </c>
      <c r="I62" s="117">
        <f t="shared" si="0"/>
        <v>40</v>
      </c>
      <c r="J62" s="62">
        <f t="shared" si="4"/>
        <v>1040</v>
      </c>
      <c r="K62" s="115">
        <f t="shared" si="5"/>
        <v>700</v>
      </c>
      <c r="L62" s="115">
        <f t="shared" si="6"/>
        <v>1740</v>
      </c>
      <c r="M62" s="118">
        <f t="shared" si="23"/>
        <v>0</v>
      </c>
      <c r="N62" s="107">
        <f t="shared" si="8"/>
        <v>1740</v>
      </c>
      <c r="O62" s="61" t="s">
        <v>250</v>
      </c>
    </row>
    <row r="63" spans="1:15" s="37" customFormat="1" ht="45.2" hidden="1" customHeight="1" x14ac:dyDescent="0.25">
      <c r="A63" s="48">
        <f>SUBTOTAL(3,$B$3:B63)</f>
        <v>16</v>
      </c>
      <c r="B63" s="48">
        <v>87</v>
      </c>
      <c r="C63" s="55" t="s">
        <v>161</v>
      </c>
      <c r="D63" s="61">
        <v>325</v>
      </c>
      <c r="E63" s="112">
        <v>7</v>
      </c>
      <c r="F63" s="108">
        <v>2</v>
      </c>
      <c r="G63" s="109">
        <f t="shared" ref="G63" si="24">SUM(E63:F63)</f>
        <v>9</v>
      </c>
      <c r="H63" s="104">
        <f t="shared" si="3"/>
        <v>0</v>
      </c>
      <c r="I63" s="110">
        <f t="shared" ref="I63" si="25">IF(G63&gt;=24,40,0)</f>
        <v>0</v>
      </c>
      <c r="J63" s="62">
        <f t="shared" si="4"/>
        <v>0</v>
      </c>
      <c r="K63" s="115">
        <f t="shared" si="5"/>
        <v>650</v>
      </c>
      <c r="L63" s="115">
        <f t="shared" si="6"/>
        <v>650</v>
      </c>
      <c r="M63" s="62">
        <f t="shared" si="23"/>
        <v>0</v>
      </c>
      <c r="N63" s="107">
        <f t="shared" si="8"/>
        <v>650</v>
      </c>
      <c r="O63" s="61" t="s">
        <v>164</v>
      </c>
    </row>
    <row r="64" spans="1:15" s="37" customFormat="1" ht="45.2" hidden="1" customHeight="1" x14ac:dyDescent="0.25">
      <c r="A64" s="48">
        <f>SUBTOTAL(3,$B$3:B64)</f>
        <v>16</v>
      </c>
      <c r="B64" s="50">
        <v>89</v>
      </c>
      <c r="C64" s="58" t="s">
        <v>175</v>
      </c>
      <c r="D64" s="61">
        <v>340</v>
      </c>
      <c r="E64" s="112">
        <v>24</v>
      </c>
      <c r="F64" s="108">
        <v>3</v>
      </c>
      <c r="G64" s="109">
        <f t="shared" ref="G64:G66" si="26">SUM(E64:F64)</f>
        <v>27</v>
      </c>
      <c r="H64" s="104">
        <f t="shared" si="3"/>
        <v>40</v>
      </c>
      <c r="I64" s="117"/>
      <c r="J64" s="62">
        <f t="shared" si="4"/>
        <v>1080</v>
      </c>
      <c r="K64" s="106">
        <f t="shared" si="5"/>
        <v>1020</v>
      </c>
      <c r="L64" s="115">
        <f t="shared" si="6"/>
        <v>2100</v>
      </c>
      <c r="M64" s="118">
        <f t="shared" si="23"/>
        <v>0</v>
      </c>
      <c r="N64" s="107">
        <f t="shared" si="8"/>
        <v>2100</v>
      </c>
      <c r="O64" s="61" t="s">
        <v>226</v>
      </c>
    </row>
    <row r="65" spans="1:15" s="37" customFormat="1" ht="45.2" hidden="1" customHeight="1" x14ac:dyDescent="0.25">
      <c r="A65" s="48">
        <f>SUBTOTAL(3,$B$3:B65)</f>
        <v>16</v>
      </c>
      <c r="B65" s="50">
        <v>92</v>
      </c>
      <c r="C65" s="58" t="s">
        <v>202</v>
      </c>
      <c r="D65" s="61">
        <v>350</v>
      </c>
      <c r="E65" s="112">
        <v>25</v>
      </c>
      <c r="F65" s="108">
        <v>5</v>
      </c>
      <c r="G65" s="114">
        <f t="shared" si="26"/>
        <v>30</v>
      </c>
      <c r="H65" s="104">
        <f t="shared" si="3"/>
        <v>40</v>
      </c>
      <c r="I65" s="117"/>
      <c r="J65" s="62">
        <f t="shared" si="4"/>
        <v>1200</v>
      </c>
      <c r="K65" s="106">
        <f t="shared" si="5"/>
        <v>1750</v>
      </c>
      <c r="L65" s="115">
        <f t="shared" si="6"/>
        <v>2950</v>
      </c>
      <c r="M65" s="118">
        <f t="shared" si="23"/>
        <v>0</v>
      </c>
      <c r="N65" s="107">
        <f t="shared" si="8"/>
        <v>2950</v>
      </c>
      <c r="O65" s="61" t="s">
        <v>225</v>
      </c>
    </row>
    <row r="66" spans="1:15" s="37" customFormat="1" ht="45.2" hidden="1" customHeight="1" x14ac:dyDescent="0.25">
      <c r="A66" s="48">
        <f>SUBTOTAL(3,$B$3:B66)</f>
        <v>16</v>
      </c>
      <c r="B66" s="50">
        <v>93</v>
      </c>
      <c r="C66" s="58" t="s">
        <v>204</v>
      </c>
      <c r="D66" s="61">
        <v>350</v>
      </c>
      <c r="E66" s="112">
        <v>18</v>
      </c>
      <c r="F66" s="108">
        <v>4</v>
      </c>
      <c r="G66" s="114">
        <f t="shared" si="26"/>
        <v>22</v>
      </c>
      <c r="H66" s="104">
        <f t="shared" si="3"/>
        <v>0</v>
      </c>
      <c r="I66" s="117"/>
      <c r="J66" s="62">
        <f t="shared" si="4"/>
        <v>0</v>
      </c>
      <c r="K66" s="106">
        <f t="shared" si="5"/>
        <v>1400</v>
      </c>
      <c r="L66" s="115">
        <f t="shared" si="6"/>
        <v>1400</v>
      </c>
      <c r="M66" s="118">
        <f t="shared" si="23"/>
        <v>0</v>
      </c>
      <c r="N66" s="107">
        <f t="shared" si="8"/>
        <v>1400</v>
      </c>
      <c r="O66" s="61" t="s">
        <v>256</v>
      </c>
    </row>
    <row r="67" spans="1:15" s="37" customFormat="1" ht="45.2" hidden="1" customHeight="1" x14ac:dyDescent="0.25">
      <c r="A67" s="48">
        <f>SUBTOTAL(3,$B$3:B67)</f>
        <v>16</v>
      </c>
      <c r="B67" s="48">
        <v>95</v>
      </c>
      <c r="C67" s="6" t="s">
        <v>48</v>
      </c>
      <c r="D67" s="61">
        <v>350</v>
      </c>
      <c r="E67" s="7">
        <v>24</v>
      </c>
      <c r="F67" s="108">
        <v>4</v>
      </c>
      <c r="G67" s="109">
        <f t="shared" si="9"/>
        <v>28</v>
      </c>
      <c r="H67" s="104">
        <f t="shared" si="3"/>
        <v>40</v>
      </c>
      <c r="I67" s="110">
        <f t="shared" ref="I67:I71" si="27">IF(G67&gt;=24,40,0)</f>
        <v>40</v>
      </c>
      <c r="J67" s="62">
        <f t="shared" si="4"/>
        <v>1120</v>
      </c>
      <c r="K67" s="115">
        <f t="shared" si="5"/>
        <v>1400</v>
      </c>
      <c r="L67" s="115">
        <f t="shared" si="6"/>
        <v>2520</v>
      </c>
      <c r="M67" s="62">
        <f t="shared" si="23"/>
        <v>0</v>
      </c>
      <c r="N67" s="107">
        <f t="shared" si="8"/>
        <v>2520</v>
      </c>
      <c r="O67" s="61" t="s">
        <v>131</v>
      </c>
    </row>
    <row r="68" spans="1:15" s="37" customFormat="1" ht="45.2" hidden="1" customHeight="1" x14ac:dyDescent="0.25">
      <c r="A68" s="48">
        <f>SUBTOTAL(3,$B$3:B68)</f>
        <v>16</v>
      </c>
      <c r="B68" s="48">
        <v>109</v>
      </c>
      <c r="C68" s="58" t="s">
        <v>205</v>
      </c>
      <c r="D68" s="61">
        <v>325</v>
      </c>
      <c r="E68" s="7">
        <v>21</v>
      </c>
      <c r="F68" s="108">
        <v>4</v>
      </c>
      <c r="G68" s="109">
        <f t="shared" si="9"/>
        <v>25</v>
      </c>
      <c r="H68" s="104">
        <f t="shared" ref="H68:H117" si="28">IF(G68&gt;=26,40,0)</f>
        <v>0</v>
      </c>
      <c r="I68" s="110"/>
      <c r="J68" s="62">
        <f t="shared" si="4"/>
        <v>0</v>
      </c>
      <c r="K68" s="115">
        <f t="shared" si="5"/>
        <v>1300</v>
      </c>
      <c r="L68" s="115">
        <f t="shared" si="6"/>
        <v>1300</v>
      </c>
      <c r="M68" s="62">
        <f t="shared" si="23"/>
        <v>0</v>
      </c>
      <c r="N68" s="107">
        <f t="shared" si="8"/>
        <v>1300</v>
      </c>
      <c r="O68" s="68" t="s">
        <v>224</v>
      </c>
    </row>
    <row r="69" spans="1:15" s="37" customFormat="1" ht="45.2" hidden="1" customHeight="1" x14ac:dyDescent="0.25">
      <c r="A69" s="48">
        <f>SUBTOTAL(3,$B$3:B69)</f>
        <v>16</v>
      </c>
      <c r="B69" s="48">
        <v>111</v>
      </c>
      <c r="C69" s="6" t="s">
        <v>49</v>
      </c>
      <c r="D69" s="61">
        <v>325</v>
      </c>
      <c r="E69" s="60">
        <v>22</v>
      </c>
      <c r="F69" s="108">
        <v>4</v>
      </c>
      <c r="G69" s="109">
        <f t="shared" si="9"/>
        <v>26</v>
      </c>
      <c r="H69" s="104">
        <f t="shared" si="28"/>
        <v>40</v>
      </c>
      <c r="I69" s="110">
        <f t="shared" si="27"/>
        <v>40</v>
      </c>
      <c r="J69" s="62">
        <f t="shared" si="4"/>
        <v>1040</v>
      </c>
      <c r="K69" s="115">
        <f t="shared" si="5"/>
        <v>1300</v>
      </c>
      <c r="L69" s="115">
        <f t="shared" si="6"/>
        <v>2340</v>
      </c>
      <c r="M69" s="62">
        <f t="shared" si="23"/>
        <v>0</v>
      </c>
      <c r="N69" s="107">
        <f t="shared" si="8"/>
        <v>2340</v>
      </c>
      <c r="O69" s="61" t="s">
        <v>112</v>
      </c>
    </row>
    <row r="70" spans="1:15" s="37" customFormat="1" ht="45.2" hidden="1" customHeight="1" x14ac:dyDescent="0.25">
      <c r="A70" s="48">
        <f>SUBTOTAL(3,$B$3:B70)</f>
        <v>16</v>
      </c>
      <c r="B70" s="48">
        <v>112</v>
      </c>
      <c r="C70" s="6" t="s">
        <v>50</v>
      </c>
      <c r="D70" s="61">
        <v>325</v>
      </c>
      <c r="E70" s="60">
        <v>22</v>
      </c>
      <c r="F70" s="108">
        <v>4</v>
      </c>
      <c r="G70" s="109">
        <f t="shared" si="9"/>
        <v>26</v>
      </c>
      <c r="H70" s="104">
        <f t="shared" si="28"/>
        <v>40</v>
      </c>
      <c r="I70" s="110">
        <f t="shared" si="27"/>
        <v>40</v>
      </c>
      <c r="J70" s="62">
        <f t="shared" si="4"/>
        <v>1040</v>
      </c>
      <c r="K70" s="115">
        <f t="shared" si="5"/>
        <v>1300</v>
      </c>
      <c r="L70" s="115">
        <f t="shared" si="6"/>
        <v>2340</v>
      </c>
      <c r="M70" s="62">
        <f t="shared" si="23"/>
        <v>0</v>
      </c>
      <c r="N70" s="107">
        <f t="shared" si="8"/>
        <v>2340</v>
      </c>
      <c r="O70" s="61" t="s">
        <v>145</v>
      </c>
    </row>
    <row r="71" spans="1:15" s="37" customFormat="1" ht="45.2" hidden="1" customHeight="1" x14ac:dyDescent="0.25">
      <c r="A71" s="48">
        <f>SUBTOTAL(3,$B$3:B71)</f>
        <v>16</v>
      </c>
      <c r="B71" s="48">
        <v>113</v>
      </c>
      <c r="C71" s="6" t="s">
        <v>51</v>
      </c>
      <c r="D71" s="61">
        <v>325</v>
      </c>
      <c r="E71" s="60">
        <v>23</v>
      </c>
      <c r="F71" s="129">
        <v>3</v>
      </c>
      <c r="G71" s="109">
        <f t="shared" si="9"/>
        <v>26</v>
      </c>
      <c r="H71" s="104">
        <f t="shared" si="28"/>
        <v>40</v>
      </c>
      <c r="I71" s="110">
        <f t="shared" si="27"/>
        <v>40</v>
      </c>
      <c r="J71" s="62">
        <f t="shared" si="4"/>
        <v>1040</v>
      </c>
      <c r="K71" s="115">
        <f t="shared" si="5"/>
        <v>975</v>
      </c>
      <c r="L71" s="115">
        <f t="shared" si="6"/>
        <v>2015</v>
      </c>
      <c r="M71" s="62">
        <f t="shared" si="23"/>
        <v>5</v>
      </c>
      <c r="N71" s="107">
        <f t="shared" si="8"/>
        <v>2020</v>
      </c>
      <c r="O71" s="61" t="s">
        <v>111</v>
      </c>
    </row>
    <row r="72" spans="1:15" s="37" customFormat="1" ht="45.2" hidden="1" customHeight="1" x14ac:dyDescent="0.25">
      <c r="A72" s="48">
        <f>SUBTOTAL(3,$B$3:B72)</f>
        <v>16</v>
      </c>
      <c r="B72" s="48">
        <v>115</v>
      </c>
      <c r="C72" s="6" t="s">
        <v>52</v>
      </c>
      <c r="D72" s="61">
        <v>325</v>
      </c>
      <c r="E72" s="7">
        <v>21</v>
      </c>
      <c r="F72" s="129">
        <v>5</v>
      </c>
      <c r="G72" s="109">
        <f t="shared" ref="G72:G115" si="29">SUM(E72:F72)</f>
        <v>26</v>
      </c>
      <c r="H72" s="104">
        <f t="shared" si="28"/>
        <v>40</v>
      </c>
      <c r="I72" s="110">
        <f t="shared" ref="I72:I115" si="30">IF(G72&gt;=24,40,0)</f>
        <v>40</v>
      </c>
      <c r="J72" s="62">
        <f t="shared" si="4"/>
        <v>1040</v>
      </c>
      <c r="K72" s="115">
        <f t="shared" si="5"/>
        <v>1625</v>
      </c>
      <c r="L72" s="115">
        <f t="shared" si="6"/>
        <v>2665</v>
      </c>
      <c r="M72" s="62">
        <f t="shared" si="23"/>
        <v>5</v>
      </c>
      <c r="N72" s="107">
        <f t="shared" si="8"/>
        <v>2670</v>
      </c>
      <c r="O72" s="61" t="s">
        <v>128</v>
      </c>
    </row>
    <row r="73" spans="1:15" s="37" customFormat="1" ht="45.2" hidden="1" customHeight="1" x14ac:dyDescent="0.25">
      <c r="A73" s="48">
        <f>SUBTOTAL(3,$B$3:B73)</f>
        <v>16</v>
      </c>
      <c r="B73" s="48">
        <v>117</v>
      </c>
      <c r="C73" s="58" t="s">
        <v>206</v>
      </c>
      <c r="D73" s="61">
        <v>340</v>
      </c>
      <c r="E73" s="60">
        <v>20</v>
      </c>
      <c r="F73" s="129">
        <v>5</v>
      </c>
      <c r="G73" s="109">
        <f t="shared" si="29"/>
        <v>25</v>
      </c>
      <c r="H73" s="104">
        <f t="shared" si="28"/>
        <v>0</v>
      </c>
      <c r="I73" s="110">
        <f t="shared" si="30"/>
        <v>40</v>
      </c>
      <c r="J73" s="62">
        <f t="shared" si="4"/>
        <v>0</v>
      </c>
      <c r="K73" s="115">
        <f t="shared" si="5"/>
        <v>1700</v>
      </c>
      <c r="L73" s="115">
        <f t="shared" si="6"/>
        <v>1700</v>
      </c>
      <c r="M73" s="62">
        <f t="shared" si="23"/>
        <v>0</v>
      </c>
      <c r="N73" s="107">
        <f t="shared" si="8"/>
        <v>1700</v>
      </c>
      <c r="O73" s="68" t="s">
        <v>221</v>
      </c>
    </row>
    <row r="74" spans="1:15" s="37" customFormat="1" ht="45.2" hidden="1" customHeight="1" x14ac:dyDescent="0.25">
      <c r="A74" s="48">
        <f>SUBTOTAL(3,$B$3:B74)</f>
        <v>16</v>
      </c>
      <c r="B74" s="48">
        <v>118</v>
      </c>
      <c r="C74" s="6" t="s">
        <v>53</v>
      </c>
      <c r="D74" s="61">
        <v>325</v>
      </c>
      <c r="E74" s="7">
        <v>23</v>
      </c>
      <c r="F74" s="129">
        <v>3</v>
      </c>
      <c r="G74" s="109">
        <f t="shared" si="29"/>
        <v>26</v>
      </c>
      <c r="H74" s="104">
        <f t="shared" si="28"/>
        <v>40</v>
      </c>
      <c r="I74" s="110">
        <f t="shared" si="30"/>
        <v>40</v>
      </c>
      <c r="J74" s="62">
        <f t="shared" si="4"/>
        <v>1040</v>
      </c>
      <c r="K74" s="115">
        <f t="shared" si="5"/>
        <v>975</v>
      </c>
      <c r="L74" s="115">
        <f t="shared" si="6"/>
        <v>2015</v>
      </c>
      <c r="M74" s="62">
        <f t="shared" si="23"/>
        <v>5</v>
      </c>
      <c r="N74" s="107">
        <f t="shared" si="8"/>
        <v>2020</v>
      </c>
      <c r="O74" s="61" t="s">
        <v>147</v>
      </c>
    </row>
    <row r="75" spans="1:15" s="37" customFormat="1" ht="45.2" hidden="1" customHeight="1" x14ac:dyDescent="0.25">
      <c r="A75" s="48">
        <f>SUBTOTAL(3,$B$3:B75)</f>
        <v>16</v>
      </c>
      <c r="B75" s="48">
        <v>119</v>
      </c>
      <c r="C75" s="6" t="s">
        <v>54</v>
      </c>
      <c r="D75" s="61">
        <v>315</v>
      </c>
      <c r="E75" s="7">
        <v>6</v>
      </c>
      <c r="F75" s="129">
        <v>2</v>
      </c>
      <c r="G75" s="109">
        <f t="shared" si="29"/>
        <v>8</v>
      </c>
      <c r="H75" s="104">
        <f t="shared" si="28"/>
        <v>0</v>
      </c>
      <c r="I75" s="110">
        <f t="shared" si="30"/>
        <v>0</v>
      </c>
      <c r="J75" s="62">
        <f t="shared" si="4"/>
        <v>0</v>
      </c>
      <c r="K75" s="115">
        <f t="shared" si="5"/>
        <v>630</v>
      </c>
      <c r="L75" s="115">
        <f t="shared" si="6"/>
        <v>630</v>
      </c>
      <c r="M75" s="62">
        <f t="shared" si="23"/>
        <v>0</v>
      </c>
      <c r="N75" s="107">
        <f t="shared" si="8"/>
        <v>630</v>
      </c>
      <c r="O75" s="61" t="s">
        <v>126</v>
      </c>
    </row>
    <row r="76" spans="1:15" s="37" customFormat="1" ht="45.2" hidden="1" customHeight="1" x14ac:dyDescent="0.25">
      <c r="A76" s="48">
        <f>SUBTOTAL(3,$B$3:B76)</f>
        <v>16</v>
      </c>
      <c r="B76" s="48">
        <v>120</v>
      </c>
      <c r="C76" s="6" t="s">
        <v>55</v>
      </c>
      <c r="D76" s="61">
        <v>325</v>
      </c>
      <c r="E76" s="60">
        <v>23</v>
      </c>
      <c r="F76" s="129">
        <v>4</v>
      </c>
      <c r="G76" s="109">
        <f t="shared" si="29"/>
        <v>27</v>
      </c>
      <c r="H76" s="104">
        <f t="shared" si="28"/>
        <v>40</v>
      </c>
      <c r="I76" s="110">
        <f t="shared" si="30"/>
        <v>40</v>
      </c>
      <c r="J76" s="62">
        <f t="shared" si="4"/>
        <v>1080</v>
      </c>
      <c r="K76" s="115">
        <f t="shared" si="5"/>
        <v>1300</v>
      </c>
      <c r="L76" s="115">
        <f t="shared" si="6"/>
        <v>2380</v>
      </c>
      <c r="M76" s="62">
        <f t="shared" si="23"/>
        <v>0</v>
      </c>
      <c r="N76" s="107">
        <f t="shared" si="8"/>
        <v>2380</v>
      </c>
      <c r="O76" s="61" t="s">
        <v>119</v>
      </c>
    </row>
    <row r="77" spans="1:15" s="37" customFormat="1" ht="45.2" hidden="1" customHeight="1" x14ac:dyDescent="0.25">
      <c r="A77" s="48">
        <f>SUBTOTAL(3,$B$3:B77)</f>
        <v>16</v>
      </c>
      <c r="B77" s="48">
        <v>121</v>
      </c>
      <c r="C77" s="6" t="s">
        <v>56</v>
      </c>
      <c r="D77" s="61">
        <v>325</v>
      </c>
      <c r="E77" s="60">
        <v>22</v>
      </c>
      <c r="F77" s="129">
        <v>4</v>
      </c>
      <c r="G77" s="109">
        <f t="shared" si="29"/>
        <v>26</v>
      </c>
      <c r="H77" s="104">
        <f t="shared" si="28"/>
        <v>40</v>
      </c>
      <c r="I77" s="110">
        <f t="shared" si="30"/>
        <v>40</v>
      </c>
      <c r="J77" s="62">
        <f t="shared" si="4"/>
        <v>1040</v>
      </c>
      <c r="K77" s="115">
        <f t="shared" si="5"/>
        <v>1300</v>
      </c>
      <c r="L77" s="115">
        <f t="shared" si="6"/>
        <v>2340</v>
      </c>
      <c r="M77" s="62">
        <f t="shared" si="23"/>
        <v>0</v>
      </c>
      <c r="N77" s="107">
        <f t="shared" si="8"/>
        <v>2340</v>
      </c>
      <c r="O77" s="61" t="s">
        <v>118</v>
      </c>
    </row>
    <row r="78" spans="1:15" s="37" customFormat="1" ht="45.2" hidden="1" customHeight="1" x14ac:dyDescent="0.25">
      <c r="A78" s="48">
        <f>SUBTOTAL(3,$B$3:B78)</f>
        <v>16</v>
      </c>
      <c r="B78" s="48">
        <v>122</v>
      </c>
      <c r="C78" s="58" t="s">
        <v>207</v>
      </c>
      <c r="D78" s="61">
        <v>340</v>
      </c>
      <c r="E78" s="60">
        <v>21</v>
      </c>
      <c r="F78" s="129">
        <v>3</v>
      </c>
      <c r="G78" s="109">
        <f t="shared" si="29"/>
        <v>24</v>
      </c>
      <c r="H78" s="104">
        <f t="shared" si="28"/>
        <v>0</v>
      </c>
      <c r="I78" s="110">
        <f t="shared" si="30"/>
        <v>40</v>
      </c>
      <c r="J78" s="62">
        <f t="shared" si="4"/>
        <v>0</v>
      </c>
      <c r="K78" s="115">
        <f t="shared" si="5"/>
        <v>1020</v>
      </c>
      <c r="L78" s="115">
        <f t="shared" si="6"/>
        <v>1020</v>
      </c>
      <c r="M78" s="62">
        <f t="shared" si="23"/>
        <v>0</v>
      </c>
      <c r="N78" s="107">
        <f t="shared" si="8"/>
        <v>1020</v>
      </c>
      <c r="O78" s="61" t="s">
        <v>231</v>
      </c>
    </row>
    <row r="79" spans="1:15" s="37" customFormat="1" ht="45.2" hidden="1" customHeight="1" x14ac:dyDescent="0.25">
      <c r="A79" s="48">
        <f>SUBTOTAL(3,$B$3:B79)</f>
        <v>16</v>
      </c>
      <c r="B79" s="48">
        <v>127</v>
      </c>
      <c r="C79" s="6" t="s">
        <v>57</v>
      </c>
      <c r="D79" s="61">
        <v>325</v>
      </c>
      <c r="E79" s="60">
        <v>21</v>
      </c>
      <c r="F79" s="129">
        <v>5</v>
      </c>
      <c r="G79" s="109">
        <f t="shared" si="29"/>
        <v>26</v>
      </c>
      <c r="H79" s="104">
        <f t="shared" si="28"/>
        <v>40</v>
      </c>
      <c r="I79" s="110">
        <f t="shared" si="30"/>
        <v>40</v>
      </c>
      <c r="J79" s="62">
        <f t="shared" si="4"/>
        <v>1040</v>
      </c>
      <c r="K79" s="115">
        <f t="shared" si="5"/>
        <v>1625</v>
      </c>
      <c r="L79" s="115">
        <f t="shared" si="6"/>
        <v>2665</v>
      </c>
      <c r="M79" s="62">
        <f t="shared" si="23"/>
        <v>5</v>
      </c>
      <c r="N79" s="107">
        <f t="shared" si="8"/>
        <v>2670</v>
      </c>
      <c r="O79" s="61" t="s">
        <v>116</v>
      </c>
    </row>
    <row r="80" spans="1:15" s="37" customFormat="1" ht="45.2" hidden="1" customHeight="1" x14ac:dyDescent="0.25">
      <c r="A80" s="48">
        <f>SUBTOTAL(3,$B$3:B80)</f>
        <v>16</v>
      </c>
      <c r="B80" s="48">
        <v>135</v>
      </c>
      <c r="C80" s="6" t="s">
        <v>58</v>
      </c>
      <c r="D80" s="61">
        <v>325</v>
      </c>
      <c r="E80" s="60">
        <v>8</v>
      </c>
      <c r="F80" s="129">
        <v>1</v>
      </c>
      <c r="G80" s="109">
        <f t="shared" si="29"/>
        <v>9</v>
      </c>
      <c r="H80" s="104">
        <f t="shared" si="28"/>
        <v>0</v>
      </c>
      <c r="I80" s="110">
        <f t="shared" si="30"/>
        <v>0</v>
      </c>
      <c r="J80" s="62">
        <f t="shared" ref="J80:J117" si="31">IF(G80&gt;=$O$1,G80*40,0)</f>
        <v>0</v>
      </c>
      <c r="K80" s="115">
        <f t="shared" si="5"/>
        <v>325</v>
      </c>
      <c r="L80" s="115">
        <f t="shared" si="6"/>
        <v>325</v>
      </c>
      <c r="M80" s="62">
        <f t="shared" si="23"/>
        <v>5</v>
      </c>
      <c r="N80" s="107">
        <f t="shared" si="8"/>
        <v>330</v>
      </c>
      <c r="O80" s="61" t="s">
        <v>105</v>
      </c>
    </row>
    <row r="81" spans="1:15" s="37" customFormat="1" ht="45.2" hidden="1" customHeight="1" x14ac:dyDescent="0.25">
      <c r="A81" s="48">
        <f>SUBTOTAL(3,$B$3:B81)</f>
        <v>16</v>
      </c>
      <c r="B81" s="48">
        <v>137</v>
      </c>
      <c r="C81" s="56" t="s">
        <v>59</v>
      </c>
      <c r="D81" s="61">
        <v>325</v>
      </c>
      <c r="E81" s="60">
        <v>23</v>
      </c>
      <c r="F81" s="129">
        <v>3</v>
      </c>
      <c r="G81" s="109">
        <f t="shared" si="29"/>
        <v>26</v>
      </c>
      <c r="H81" s="104">
        <f t="shared" si="28"/>
        <v>40</v>
      </c>
      <c r="I81" s="110">
        <f t="shared" si="30"/>
        <v>40</v>
      </c>
      <c r="J81" s="62">
        <f t="shared" si="31"/>
        <v>1040</v>
      </c>
      <c r="K81" s="115">
        <f t="shared" si="5"/>
        <v>975</v>
      </c>
      <c r="L81" s="115">
        <f t="shared" si="6"/>
        <v>2015</v>
      </c>
      <c r="M81" s="62">
        <f t="shared" si="23"/>
        <v>5</v>
      </c>
      <c r="N81" s="107">
        <f t="shared" si="8"/>
        <v>2020</v>
      </c>
      <c r="O81" s="61" t="s">
        <v>106</v>
      </c>
    </row>
    <row r="82" spans="1:15" s="37" customFormat="1" ht="45.2" hidden="1" customHeight="1" x14ac:dyDescent="0.25">
      <c r="A82" s="48">
        <f>SUBTOTAL(3,$B$3:B82)</f>
        <v>16</v>
      </c>
      <c r="B82" s="48">
        <v>139</v>
      </c>
      <c r="C82" s="56" t="s">
        <v>60</v>
      </c>
      <c r="D82" s="61">
        <v>340</v>
      </c>
      <c r="E82" s="112">
        <v>22</v>
      </c>
      <c r="F82" s="129">
        <v>4</v>
      </c>
      <c r="G82" s="109">
        <f t="shared" si="29"/>
        <v>26</v>
      </c>
      <c r="H82" s="104">
        <f t="shared" si="28"/>
        <v>40</v>
      </c>
      <c r="I82" s="110">
        <f t="shared" si="30"/>
        <v>40</v>
      </c>
      <c r="J82" s="62">
        <f t="shared" si="31"/>
        <v>1040</v>
      </c>
      <c r="K82" s="115">
        <f t="shared" si="5"/>
        <v>1360</v>
      </c>
      <c r="L82" s="115">
        <f t="shared" si="6"/>
        <v>2400</v>
      </c>
      <c r="M82" s="62">
        <f t="shared" si="23"/>
        <v>0</v>
      </c>
      <c r="N82" s="107">
        <f t="shared" si="8"/>
        <v>2400</v>
      </c>
      <c r="O82" s="61" t="s">
        <v>145</v>
      </c>
    </row>
    <row r="83" spans="1:15" s="37" customFormat="1" ht="45.2" hidden="1" customHeight="1" x14ac:dyDescent="0.25">
      <c r="A83" s="48">
        <f>SUBTOTAL(3,$B$3:B83)</f>
        <v>16</v>
      </c>
      <c r="B83" s="48">
        <v>142</v>
      </c>
      <c r="C83" s="56" t="s">
        <v>61</v>
      </c>
      <c r="D83" s="61">
        <v>325</v>
      </c>
      <c r="E83" s="60">
        <v>23</v>
      </c>
      <c r="F83" s="129">
        <v>3</v>
      </c>
      <c r="G83" s="109">
        <f t="shared" si="29"/>
        <v>26</v>
      </c>
      <c r="H83" s="104">
        <f t="shared" si="28"/>
        <v>40</v>
      </c>
      <c r="I83" s="110">
        <f t="shared" si="30"/>
        <v>40</v>
      </c>
      <c r="J83" s="62">
        <f t="shared" si="31"/>
        <v>1040</v>
      </c>
      <c r="K83" s="115">
        <f t="shared" si="5"/>
        <v>975</v>
      </c>
      <c r="L83" s="115">
        <f t="shared" si="6"/>
        <v>2015</v>
      </c>
      <c r="M83" s="62">
        <f t="shared" si="23"/>
        <v>5</v>
      </c>
      <c r="N83" s="107">
        <f t="shared" si="8"/>
        <v>2020</v>
      </c>
      <c r="O83" s="61" t="s">
        <v>127</v>
      </c>
    </row>
    <row r="84" spans="1:15" s="37" customFormat="1" ht="45.2" customHeight="1" x14ac:dyDescent="0.25">
      <c r="A84" s="48">
        <f>SUBTOTAL(3,$B$3:B84)</f>
        <v>17</v>
      </c>
      <c r="B84" s="48">
        <v>153</v>
      </c>
      <c r="C84" s="56" t="s">
        <v>62</v>
      </c>
      <c r="D84" s="61">
        <v>325</v>
      </c>
      <c r="E84" s="60">
        <v>22</v>
      </c>
      <c r="F84" s="113">
        <v>4</v>
      </c>
      <c r="G84" s="109">
        <f t="shared" si="29"/>
        <v>26</v>
      </c>
      <c r="H84" s="104">
        <f t="shared" si="28"/>
        <v>40</v>
      </c>
      <c r="I84" s="117">
        <f t="shared" si="30"/>
        <v>40</v>
      </c>
      <c r="J84" s="62">
        <f t="shared" si="31"/>
        <v>1040</v>
      </c>
      <c r="K84" s="115">
        <f t="shared" si="5"/>
        <v>1300</v>
      </c>
      <c r="L84" s="115">
        <f t="shared" si="6"/>
        <v>2340</v>
      </c>
      <c r="M84" s="118">
        <f t="shared" si="23"/>
        <v>0</v>
      </c>
      <c r="N84" s="107">
        <f t="shared" si="8"/>
        <v>2340</v>
      </c>
      <c r="O84" s="61"/>
    </row>
    <row r="85" spans="1:15" s="37" customFormat="1" ht="45.2" hidden="1" customHeight="1" x14ac:dyDescent="0.25">
      <c r="A85" s="48">
        <f>SUBTOTAL(3,$B$3:B85)</f>
        <v>17</v>
      </c>
      <c r="B85" s="48">
        <v>154</v>
      </c>
      <c r="C85" s="56" t="s">
        <v>64</v>
      </c>
      <c r="D85" s="61">
        <v>340</v>
      </c>
      <c r="E85" s="60">
        <v>26</v>
      </c>
      <c r="F85" s="129">
        <v>3</v>
      </c>
      <c r="G85" s="109">
        <f t="shared" si="29"/>
        <v>29</v>
      </c>
      <c r="H85" s="104">
        <f t="shared" si="28"/>
        <v>40</v>
      </c>
      <c r="I85" s="110">
        <f t="shared" si="30"/>
        <v>40</v>
      </c>
      <c r="J85" s="62">
        <f t="shared" si="31"/>
        <v>1160</v>
      </c>
      <c r="K85" s="115">
        <f t="shared" si="5"/>
        <v>1020</v>
      </c>
      <c r="L85" s="115">
        <f t="shared" si="6"/>
        <v>2180</v>
      </c>
      <c r="M85" s="62">
        <f t="shared" si="23"/>
        <v>0</v>
      </c>
      <c r="N85" s="107">
        <f t="shared" si="8"/>
        <v>2180</v>
      </c>
      <c r="O85" s="61" t="s">
        <v>156</v>
      </c>
    </row>
    <row r="86" spans="1:15" s="37" customFormat="1" ht="45.2" hidden="1" customHeight="1" x14ac:dyDescent="0.25">
      <c r="A86" s="48">
        <f>SUBTOTAL(3,$B$3:B86)</f>
        <v>17</v>
      </c>
      <c r="B86" s="48">
        <v>155</v>
      </c>
      <c r="C86" s="56" t="s">
        <v>65</v>
      </c>
      <c r="D86" s="61">
        <v>340</v>
      </c>
      <c r="E86" s="74">
        <v>12</v>
      </c>
      <c r="F86" s="129">
        <v>3</v>
      </c>
      <c r="G86" s="109">
        <f t="shared" si="29"/>
        <v>15</v>
      </c>
      <c r="H86" s="104">
        <f t="shared" si="28"/>
        <v>0</v>
      </c>
      <c r="I86" s="110">
        <f t="shared" si="30"/>
        <v>0</v>
      </c>
      <c r="J86" s="62">
        <f t="shared" si="31"/>
        <v>0</v>
      </c>
      <c r="K86" s="115">
        <f t="shared" si="5"/>
        <v>1020</v>
      </c>
      <c r="L86" s="115">
        <f t="shared" ref="L86:L117" si="32">SUM(J86:K86)</f>
        <v>1020</v>
      </c>
      <c r="M86" s="62">
        <f t="shared" si="23"/>
        <v>0</v>
      </c>
      <c r="N86" s="107">
        <f t="shared" ref="N86:N117" si="33">L86+M86</f>
        <v>1020</v>
      </c>
      <c r="O86" s="61" t="s">
        <v>103</v>
      </c>
    </row>
    <row r="87" spans="1:15" s="37" customFormat="1" ht="45.2" customHeight="1" x14ac:dyDescent="0.25">
      <c r="A87" s="48">
        <f>SUBTOTAL(3,$B$3:B87)</f>
        <v>18</v>
      </c>
      <c r="B87" s="48">
        <v>156</v>
      </c>
      <c r="C87" s="138" t="s">
        <v>211</v>
      </c>
      <c r="D87" s="61">
        <v>315</v>
      </c>
      <c r="E87" s="61">
        <v>0</v>
      </c>
      <c r="F87" s="129">
        <v>0</v>
      </c>
      <c r="G87" s="109">
        <f t="shared" si="29"/>
        <v>0</v>
      </c>
      <c r="H87" s="104">
        <f t="shared" si="28"/>
        <v>0</v>
      </c>
      <c r="I87" s="110">
        <f t="shared" si="30"/>
        <v>0</v>
      </c>
      <c r="J87" s="62">
        <f t="shared" si="31"/>
        <v>0</v>
      </c>
      <c r="K87" s="115">
        <f t="shared" si="5"/>
        <v>0</v>
      </c>
      <c r="L87" s="115">
        <f t="shared" si="32"/>
        <v>0</v>
      </c>
      <c r="M87" s="62">
        <f t="shared" si="23"/>
        <v>0</v>
      </c>
      <c r="N87" s="107">
        <f t="shared" si="33"/>
        <v>0</v>
      </c>
      <c r="O87" s="61" t="s">
        <v>176</v>
      </c>
    </row>
    <row r="88" spans="1:15" s="37" customFormat="1" ht="45.2" hidden="1" customHeight="1" x14ac:dyDescent="0.25">
      <c r="A88" s="48">
        <f>SUBTOTAL(3,$B$3:B88)</f>
        <v>18</v>
      </c>
      <c r="B88" s="48">
        <v>157</v>
      </c>
      <c r="C88" s="58" t="s">
        <v>212</v>
      </c>
      <c r="D88" s="61">
        <v>350</v>
      </c>
      <c r="E88" s="74">
        <v>14.5</v>
      </c>
      <c r="F88" s="129">
        <v>3</v>
      </c>
      <c r="G88" s="109">
        <f t="shared" si="29"/>
        <v>17.5</v>
      </c>
      <c r="H88" s="104">
        <f t="shared" si="28"/>
        <v>0</v>
      </c>
      <c r="I88" s="110">
        <f t="shared" si="30"/>
        <v>0</v>
      </c>
      <c r="J88" s="62">
        <f t="shared" si="31"/>
        <v>0</v>
      </c>
      <c r="K88" s="115">
        <f t="shared" si="5"/>
        <v>1050</v>
      </c>
      <c r="L88" s="115">
        <f t="shared" si="32"/>
        <v>1050</v>
      </c>
      <c r="M88" s="62">
        <f t="shared" si="23"/>
        <v>0</v>
      </c>
      <c r="N88" s="107">
        <f t="shared" si="33"/>
        <v>1050</v>
      </c>
      <c r="O88" s="61" t="s">
        <v>255</v>
      </c>
    </row>
    <row r="89" spans="1:15" s="37" customFormat="1" ht="45.2" hidden="1" customHeight="1" x14ac:dyDescent="0.25">
      <c r="A89" s="48">
        <f>SUBTOTAL(3,$B$3:B89)</f>
        <v>18</v>
      </c>
      <c r="B89" s="48">
        <v>158</v>
      </c>
      <c r="C89" s="56" t="s">
        <v>213</v>
      </c>
      <c r="D89" s="61">
        <v>350</v>
      </c>
      <c r="E89" s="61">
        <v>24</v>
      </c>
      <c r="F89" s="129">
        <v>4</v>
      </c>
      <c r="G89" s="109">
        <f t="shared" si="29"/>
        <v>28</v>
      </c>
      <c r="H89" s="104">
        <f t="shared" si="28"/>
        <v>40</v>
      </c>
      <c r="I89" s="110">
        <f t="shared" si="30"/>
        <v>40</v>
      </c>
      <c r="J89" s="62">
        <f t="shared" si="31"/>
        <v>1120</v>
      </c>
      <c r="K89" s="115">
        <f t="shared" si="5"/>
        <v>1400</v>
      </c>
      <c r="L89" s="115">
        <f t="shared" si="32"/>
        <v>2520</v>
      </c>
      <c r="M89" s="62">
        <f t="shared" si="23"/>
        <v>0</v>
      </c>
      <c r="N89" s="107">
        <f t="shared" si="33"/>
        <v>2520</v>
      </c>
      <c r="O89" s="61" t="s">
        <v>252</v>
      </c>
    </row>
    <row r="90" spans="1:15" s="37" customFormat="1" ht="45.2" hidden="1" customHeight="1" x14ac:dyDescent="0.25">
      <c r="A90" s="48">
        <f>SUBTOTAL(3,$B$3:B90)</f>
        <v>18</v>
      </c>
      <c r="B90" s="48">
        <v>159</v>
      </c>
      <c r="C90" s="58" t="s">
        <v>214</v>
      </c>
      <c r="D90" s="61">
        <v>315</v>
      </c>
      <c r="E90" s="74">
        <v>9</v>
      </c>
      <c r="F90" s="129">
        <v>1</v>
      </c>
      <c r="G90" s="109">
        <f t="shared" si="29"/>
        <v>10</v>
      </c>
      <c r="H90" s="104">
        <f t="shared" si="28"/>
        <v>0</v>
      </c>
      <c r="I90" s="110">
        <f t="shared" si="30"/>
        <v>0</v>
      </c>
      <c r="J90" s="62">
        <f t="shared" si="31"/>
        <v>0</v>
      </c>
      <c r="K90" s="115">
        <f t="shared" si="5"/>
        <v>315</v>
      </c>
      <c r="L90" s="115">
        <f t="shared" si="32"/>
        <v>315</v>
      </c>
      <c r="M90" s="62">
        <f t="shared" si="23"/>
        <v>5</v>
      </c>
      <c r="N90" s="107">
        <f t="shared" si="33"/>
        <v>320</v>
      </c>
      <c r="O90" s="61" t="s">
        <v>253</v>
      </c>
    </row>
    <row r="91" spans="1:15" s="37" customFormat="1" ht="45.2" hidden="1" customHeight="1" x14ac:dyDescent="0.25">
      <c r="A91" s="48">
        <f>SUBTOTAL(3,$B$3:B91)</f>
        <v>18</v>
      </c>
      <c r="B91" s="48">
        <v>160</v>
      </c>
      <c r="C91" s="56" t="s">
        <v>215</v>
      </c>
      <c r="D91" s="61">
        <v>315</v>
      </c>
      <c r="E91" s="61">
        <v>2</v>
      </c>
      <c r="F91" s="129">
        <v>0</v>
      </c>
      <c r="G91" s="109">
        <f t="shared" si="29"/>
        <v>2</v>
      </c>
      <c r="H91" s="104">
        <f t="shared" si="28"/>
        <v>0</v>
      </c>
      <c r="I91" s="110">
        <f t="shared" si="30"/>
        <v>0</v>
      </c>
      <c r="J91" s="62">
        <f t="shared" si="31"/>
        <v>0</v>
      </c>
      <c r="K91" s="115">
        <f t="shared" si="5"/>
        <v>0</v>
      </c>
      <c r="L91" s="115">
        <f t="shared" si="32"/>
        <v>0</v>
      </c>
      <c r="M91" s="62">
        <f t="shared" si="23"/>
        <v>0</v>
      </c>
      <c r="N91" s="107">
        <f t="shared" si="33"/>
        <v>0</v>
      </c>
      <c r="O91" s="61" t="s">
        <v>249</v>
      </c>
    </row>
    <row r="92" spans="1:15" s="37" customFormat="1" ht="45.2" customHeight="1" x14ac:dyDescent="0.25">
      <c r="A92" s="48">
        <f>SUBTOTAL(3,$B$3:B92)</f>
        <v>19</v>
      </c>
      <c r="B92" s="48">
        <v>161</v>
      </c>
      <c r="C92" s="58" t="s">
        <v>216</v>
      </c>
      <c r="D92" s="61">
        <v>315</v>
      </c>
      <c r="E92" s="61">
        <v>0</v>
      </c>
      <c r="F92" s="129">
        <v>0</v>
      </c>
      <c r="G92" s="109">
        <f t="shared" si="29"/>
        <v>0</v>
      </c>
      <c r="H92" s="104">
        <f t="shared" si="28"/>
        <v>0</v>
      </c>
      <c r="I92" s="110">
        <f t="shared" si="30"/>
        <v>0</v>
      </c>
      <c r="J92" s="62">
        <f t="shared" si="31"/>
        <v>0</v>
      </c>
      <c r="K92" s="115">
        <f t="shared" si="5"/>
        <v>0</v>
      </c>
      <c r="L92" s="115">
        <f t="shared" si="32"/>
        <v>0</v>
      </c>
      <c r="M92" s="62">
        <f t="shared" si="23"/>
        <v>0</v>
      </c>
      <c r="N92" s="107">
        <f t="shared" si="33"/>
        <v>0</v>
      </c>
      <c r="O92" s="61" t="s">
        <v>176</v>
      </c>
    </row>
    <row r="93" spans="1:15" s="37" customFormat="1" ht="45.2" customHeight="1" x14ac:dyDescent="0.25">
      <c r="A93" s="48">
        <f>SUBTOTAL(3,$B$3:B93)</f>
        <v>20</v>
      </c>
      <c r="B93" s="48">
        <v>162</v>
      </c>
      <c r="C93" s="58" t="s">
        <v>217</v>
      </c>
      <c r="D93" s="61">
        <v>315</v>
      </c>
      <c r="E93" s="61">
        <v>0</v>
      </c>
      <c r="F93" s="129">
        <v>0</v>
      </c>
      <c r="G93" s="109">
        <f t="shared" si="29"/>
        <v>0</v>
      </c>
      <c r="H93" s="104">
        <f t="shared" si="28"/>
        <v>0</v>
      </c>
      <c r="I93" s="110">
        <f t="shared" si="30"/>
        <v>0</v>
      </c>
      <c r="J93" s="62">
        <f t="shared" si="31"/>
        <v>0</v>
      </c>
      <c r="K93" s="115">
        <f t="shared" si="5"/>
        <v>0</v>
      </c>
      <c r="L93" s="115">
        <f t="shared" si="32"/>
        <v>0</v>
      </c>
      <c r="M93" s="62">
        <f t="shared" si="23"/>
        <v>0</v>
      </c>
      <c r="N93" s="107">
        <f t="shared" si="33"/>
        <v>0</v>
      </c>
      <c r="O93" s="61" t="s">
        <v>176</v>
      </c>
    </row>
    <row r="94" spans="1:15" s="37" customFormat="1" ht="45.2" hidden="1" customHeight="1" x14ac:dyDescent="0.25">
      <c r="A94" s="48">
        <f>SUBTOTAL(3,$B$3:B94)</f>
        <v>20</v>
      </c>
      <c r="B94" s="48">
        <v>215</v>
      </c>
      <c r="C94" s="6" t="s">
        <v>66</v>
      </c>
      <c r="D94" s="61">
        <v>340</v>
      </c>
      <c r="E94" s="60">
        <v>22</v>
      </c>
      <c r="F94" s="129">
        <v>5</v>
      </c>
      <c r="G94" s="109">
        <f t="shared" si="29"/>
        <v>27</v>
      </c>
      <c r="H94" s="104">
        <f t="shared" si="28"/>
        <v>40</v>
      </c>
      <c r="I94" s="110">
        <f t="shared" si="30"/>
        <v>40</v>
      </c>
      <c r="J94" s="62">
        <f t="shared" si="31"/>
        <v>1080</v>
      </c>
      <c r="K94" s="115">
        <f t="shared" si="5"/>
        <v>1700</v>
      </c>
      <c r="L94" s="115">
        <f t="shared" si="32"/>
        <v>2780</v>
      </c>
      <c r="M94" s="62">
        <f t="shared" si="23"/>
        <v>0</v>
      </c>
      <c r="N94" s="107">
        <f t="shared" si="33"/>
        <v>2780</v>
      </c>
      <c r="O94" s="61" t="s">
        <v>129</v>
      </c>
    </row>
    <row r="95" spans="1:15" s="37" customFormat="1" ht="45.2" hidden="1" customHeight="1" x14ac:dyDescent="0.25">
      <c r="A95" s="48">
        <f>SUBTOTAL(3,$B$3:B95)</f>
        <v>20</v>
      </c>
      <c r="B95" s="48">
        <v>255</v>
      </c>
      <c r="C95" s="6" t="s">
        <v>67</v>
      </c>
      <c r="D95" s="61">
        <v>350</v>
      </c>
      <c r="E95" s="7">
        <v>26</v>
      </c>
      <c r="F95" s="129">
        <v>4</v>
      </c>
      <c r="G95" s="109">
        <f t="shared" si="29"/>
        <v>30</v>
      </c>
      <c r="H95" s="104">
        <f t="shared" si="28"/>
        <v>40</v>
      </c>
      <c r="I95" s="110">
        <f t="shared" si="30"/>
        <v>40</v>
      </c>
      <c r="J95" s="62">
        <f t="shared" si="31"/>
        <v>1200</v>
      </c>
      <c r="K95" s="115">
        <f t="shared" si="5"/>
        <v>1400</v>
      </c>
      <c r="L95" s="115">
        <f t="shared" si="32"/>
        <v>2600</v>
      </c>
      <c r="M95" s="62">
        <f t="shared" si="23"/>
        <v>0</v>
      </c>
      <c r="N95" s="107">
        <f t="shared" si="33"/>
        <v>2600</v>
      </c>
      <c r="O95" s="61" t="s">
        <v>99</v>
      </c>
    </row>
    <row r="96" spans="1:15" s="37" customFormat="1" ht="45.2" hidden="1" customHeight="1" x14ac:dyDescent="0.25">
      <c r="A96" s="48">
        <f>SUBTOTAL(3,$B$3:B96)</f>
        <v>20</v>
      </c>
      <c r="B96" s="48">
        <v>256</v>
      </c>
      <c r="C96" s="6" t="s">
        <v>68</v>
      </c>
      <c r="D96" s="61">
        <v>350</v>
      </c>
      <c r="E96" s="60">
        <v>23</v>
      </c>
      <c r="F96" s="129">
        <v>3</v>
      </c>
      <c r="G96" s="109">
        <f t="shared" si="29"/>
        <v>26</v>
      </c>
      <c r="H96" s="104">
        <f t="shared" si="28"/>
        <v>40</v>
      </c>
      <c r="I96" s="110">
        <f t="shared" si="30"/>
        <v>40</v>
      </c>
      <c r="J96" s="62">
        <f t="shared" si="31"/>
        <v>1040</v>
      </c>
      <c r="K96" s="115">
        <f t="shared" si="5"/>
        <v>1050</v>
      </c>
      <c r="L96" s="115">
        <f t="shared" si="32"/>
        <v>2090</v>
      </c>
      <c r="M96" s="62">
        <f t="shared" si="23"/>
        <v>0</v>
      </c>
      <c r="N96" s="107">
        <f t="shared" si="33"/>
        <v>2090</v>
      </c>
      <c r="O96" s="61" t="s">
        <v>109</v>
      </c>
    </row>
    <row r="97" spans="1:15" s="37" customFormat="1" ht="45.2" hidden="1" customHeight="1" x14ac:dyDescent="0.25">
      <c r="A97" s="48">
        <f>SUBTOTAL(3,$B$3:B97)</f>
        <v>20</v>
      </c>
      <c r="B97" s="48">
        <v>271</v>
      </c>
      <c r="C97" s="6" t="s">
        <v>69</v>
      </c>
      <c r="D97" s="61">
        <v>340</v>
      </c>
      <c r="E97" s="60">
        <v>24</v>
      </c>
      <c r="F97" s="129">
        <v>4</v>
      </c>
      <c r="G97" s="109">
        <f t="shared" si="29"/>
        <v>28</v>
      </c>
      <c r="H97" s="104">
        <f t="shared" si="28"/>
        <v>40</v>
      </c>
      <c r="I97" s="110">
        <f t="shared" si="30"/>
        <v>40</v>
      </c>
      <c r="J97" s="62">
        <f t="shared" si="31"/>
        <v>1120</v>
      </c>
      <c r="K97" s="115">
        <f t="shared" si="5"/>
        <v>1360</v>
      </c>
      <c r="L97" s="115">
        <f t="shared" si="32"/>
        <v>2480</v>
      </c>
      <c r="M97" s="62">
        <f t="shared" si="23"/>
        <v>0</v>
      </c>
      <c r="N97" s="107">
        <f t="shared" si="33"/>
        <v>2480</v>
      </c>
      <c r="O97" s="61" t="s">
        <v>120</v>
      </c>
    </row>
    <row r="98" spans="1:15" s="37" customFormat="1" ht="45.2" hidden="1" customHeight="1" x14ac:dyDescent="0.25">
      <c r="A98" s="48">
        <f>SUBTOTAL(3,$B$3:B98)</f>
        <v>20</v>
      </c>
      <c r="B98" s="48">
        <v>272</v>
      </c>
      <c r="C98" s="6" t="s">
        <v>70</v>
      </c>
      <c r="D98" s="61">
        <v>340</v>
      </c>
      <c r="E98" s="7">
        <v>25</v>
      </c>
      <c r="F98" s="129">
        <v>4</v>
      </c>
      <c r="G98" s="109">
        <f t="shared" si="29"/>
        <v>29</v>
      </c>
      <c r="H98" s="104">
        <f t="shared" si="28"/>
        <v>40</v>
      </c>
      <c r="I98" s="110">
        <f t="shared" si="30"/>
        <v>40</v>
      </c>
      <c r="J98" s="62">
        <f t="shared" si="31"/>
        <v>1160</v>
      </c>
      <c r="K98" s="115">
        <f t="shared" si="5"/>
        <v>1360</v>
      </c>
      <c r="L98" s="115">
        <f t="shared" si="32"/>
        <v>2520</v>
      </c>
      <c r="M98" s="62">
        <f t="shared" si="23"/>
        <v>0</v>
      </c>
      <c r="N98" s="107">
        <f t="shared" si="33"/>
        <v>2520</v>
      </c>
      <c r="O98" s="61" t="s">
        <v>108</v>
      </c>
    </row>
    <row r="99" spans="1:15" s="37" customFormat="1" ht="45.2" hidden="1" customHeight="1" x14ac:dyDescent="0.25">
      <c r="A99" s="48">
        <f>SUBTOTAL(3,$B$3:B99)</f>
        <v>20</v>
      </c>
      <c r="B99" s="48">
        <v>298</v>
      </c>
      <c r="C99" s="58" t="s">
        <v>71</v>
      </c>
      <c r="D99" s="61">
        <v>325</v>
      </c>
      <c r="E99" s="60">
        <v>23</v>
      </c>
      <c r="F99" s="129">
        <v>3</v>
      </c>
      <c r="G99" s="109">
        <f t="shared" si="29"/>
        <v>26</v>
      </c>
      <c r="H99" s="104">
        <f t="shared" si="28"/>
        <v>40</v>
      </c>
      <c r="I99" s="110">
        <f t="shared" si="30"/>
        <v>40</v>
      </c>
      <c r="J99" s="62">
        <f t="shared" si="31"/>
        <v>1040</v>
      </c>
      <c r="K99" s="115">
        <f t="shared" si="5"/>
        <v>975</v>
      </c>
      <c r="L99" s="115">
        <f t="shared" si="32"/>
        <v>2015</v>
      </c>
      <c r="M99" s="62">
        <f t="shared" si="23"/>
        <v>5</v>
      </c>
      <c r="N99" s="107">
        <f t="shared" si="33"/>
        <v>2020</v>
      </c>
      <c r="O99" s="61" t="s">
        <v>122</v>
      </c>
    </row>
    <row r="100" spans="1:15" s="37" customFormat="1" ht="45.2" hidden="1" customHeight="1" x14ac:dyDescent="0.25">
      <c r="A100" s="48">
        <f>SUBTOTAL(3,$B$3:B100)</f>
        <v>20</v>
      </c>
      <c r="B100" s="48">
        <v>300</v>
      </c>
      <c r="C100" s="58" t="s">
        <v>72</v>
      </c>
      <c r="D100" s="61">
        <v>325</v>
      </c>
      <c r="E100" s="60">
        <v>23</v>
      </c>
      <c r="F100" s="129">
        <v>4</v>
      </c>
      <c r="G100" s="109">
        <f t="shared" si="29"/>
        <v>27</v>
      </c>
      <c r="H100" s="104">
        <f t="shared" si="28"/>
        <v>40</v>
      </c>
      <c r="I100" s="110">
        <f t="shared" si="30"/>
        <v>40</v>
      </c>
      <c r="J100" s="62">
        <f t="shared" si="31"/>
        <v>1080</v>
      </c>
      <c r="K100" s="115">
        <f t="shared" si="5"/>
        <v>1300</v>
      </c>
      <c r="L100" s="115">
        <f t="shared" si="32"/>
        <v>2380</v>
      </c>
      <c r="M100" s="62">
        <f t="shared" si="23"/>
        <v>0</v>
      </c>
      <c r="N100" s="107">
        <f t="shared" si="33"/>
        <v>2380</v>
      </c>
      <c r="O100" s="61" t="s">
        <v>130</v>
      </c>
    </row>
    <row r="101" spans="1:15" s="37" customFormat="1" ht="45.2" hidden="1" customHeight="1" x14ac:dyDescent="0.25">
      <c r="A101" s="48">
        <f>SUBTOTAL(3,$B$3:B101)</f>
        <v>20</v>
      </c>
      <c r="B101" s="48">
        <v>310</v>
      </c>
      <c r="C101" s="58" t="s">
        <v>154</v>
      </c>
      <c r="D101" s="61">
        <v>325</v>
      </c>
      <c r="E101" s="7">
        <v>21</v>
      </c>
      <c r="F101" s="113">
        <v>4</v>
      </c>
      <c r="G101" s="109">
        <f t="shared" ref="G101:G103" si="34">SUM(E101:F101)</f>
        <v>25</v>
      </c>
      <c r="H101" s="104">
        <f t="shared" si="28"/>
        <v>0</v>
      </c>
      <c r="I101" s="117">
        <f t="shared" ref="I101:I103" si="35">IF(G101&gt;=24,40,0)</f>
        <v>40</v>
      </c>
      <c r="J101" s="62">
        <f t="shared" si="31"/>
        <v>0</v>
      </c>
      <c r="K101" s="115">
        <f t="shared" ref="K101:K117" si="36">F101*D101</f>
        <v>1300</v>
      </c>
      <c r="L101" s="115">
        <f t="shared" si="32"/>
        <v>1300</v>
      </c>
      <c r="M101" s="118">
        <f t="shared" si="23"/>
        <v>0</v>
      </c>
      <c r="N101" s="107">
        <f t="shared" si="33"/>
        <v>1300</v>
      </c>
      <c r="O101" s="61" t="s">
        <v>210</v>
      </c>
    </row>
    <row r="102" spans="1:15" s="37" customFormat="1" ht="45.2" hidden="1" customHeight="1" x14ac:dyDescent="0.25">
      <c r="A102" s="48">
        <f>SUBTOTAL(3,$B$3:B102)</f>
        <v>20</v>
      </c>
      <c r="B102" s="50">
        <v>311</v>
      </c>
      <c r="C102" s="58" t="s">
        <v>155</v>
      </c>
      <c r="D102" s="61">
        <v>325</v>
      </c>
      <c r="E102" s="60">
        <v>24.5</v>
      </c>
      <c r="F102" s="113">
        <v>1</v>
      </c>
      <c r="G102" s="109">
        <f t="shared" si="34"/>
        <v>25.5</v>
      </c>
      <c r="H102" s="104">
        <f t="shared" si="28"/>
        <v>0</v>
      </c>
      <c r="I102" s="117">
        <f t="shared" si="35"/>
        <v>40</v>
      </c>
      <c r="J102" s="62">
        <f t="shared" si="31"/>
        <v>0</v>
      </c>
      <c r="K102" s="106">
        <f t="shared" si="36"/>
        <v>325</v>
      </c>
      <c r="L102" s="115">
        <f t="shared" si="32"/>
        <v>325</v>
      </c>
      <c r="M102" s="118">
        <f t="shared" si="23"/>
        <v>5</v>
      </c>
      <c r="N102" s="107">
        <f t="shared" si="33"/>
        <v>330</v>
      </c>
      <c r="O102" s="61" t="s">
        <v>232</v>
      </c>
    </row>
    <row r="103" spans="1:15" s="37" customFormat="1" ht="45.2" hidden="1" customHeight="1" x14ac:dyDescent="0.25">
      <c r="A103" s="48">
        <f>SUBTOTAL(3,$B$3:B103)</f>
        <v>20</v>
      </c>
      <c r="B103" s="50">
        <v>313</v>
      </c>
      <c r="C103" s="58" t="s">
        <v>190</v>
      </c>
      <c r="D103" s="61">
        <v>315</v>
      </c>
      <c r="E103" s="7">
        <v>21</v>
      </c>
      <c r="F103" s="113">
        <v>4</v>
      </c>
      <c r="G103" s="109">
        <f t="shared" si="34"/>
        <v>25</v>
      </c>
      <c r="H103" s="104">
        <f t="shared" si="28"/>
        <v>0</v>
      </c>
      <c r="I103" s="117">
        <f t="shared" si="35"/>
        <v>40</v>
      </c>
      <c r="J103" s="62">
        <f t="shared" si="31"/>
        <v>0</v>
      </c>
      <c r="K103" s="106">
        <f t="shared" si="36"/>
        <v>1260</v>
      </c>
      <c r="L103" s="115">
        <f t="shared" si="32"/>
        <v>1260</v>
      </c>
      <c r="M103" s="118">
        <f t="shared" si="23"/>
        <v>0</v>
      </c>
      <c r="N103" s="107">
        <f t="shared" si="33"/>
        <v>1260</v>
      </c>
      <c r="O103" s="68" t="s">
        <v>209</v>
      </c>
    </row>
    <row r="104" spans="1:15" s="37" customFormat="1" ht="45.2" hidden="1" customHeight="1" x14ac:dyDescent="0.25">
      <c r="A104" s="48">
        <f>SUBTOTAL(3,$B$3:B104)</f>
        <v>20</v>
      </c>
      <c r="B104" s="48">
        <v>314</v>
      </c>
      <c r="C104" s="58" t="s">
        <v>73</v>
      </c>
      <c r="D104" s="61">
        <v>325</v>
      </c>
      <c r="E104" s="7">
        <v>23</v>
      </c>
      <c r="F104" s="129">
        <v>3</v>
      </c>
      <c r="G104" s="109">
        <f t="shared" si="29"/>
        <v>26</v>
      </c>
      <c r="H104" s="104">
        <f t="shared" si="28"/>
        <v>40</v>
      </c>
      <c r="I104" s="110">
        <f t="shared" si="30"/>
        <v>40</v>
      </c>
      <c r="J104" s="62">
        <f t="shared" si="31"/>
        <v>1040</v>
      </c>
      <c r="K104" s="115">
        <f t="shared" si="36"/>
        <v>975</v>
      </c>
      <c r="L104" s="115">
        <f t="shared" si="32"/>
        <v>2015</v>
      </c>
      <c r="M104" s="62">
        <f t="shared" si="23"/>
        <v>5</v>
      </c>
      <c r="N104" s="107">
        <f t="shared" si="33"/>
        <v>2020</v>
      </c>
      <c r="O104" s="61" t="s">
        <v>117</v>
      </c>
    </row>
    <row r="105" spans="1:15" s="37" customFormat="1" ht="45.2" hidden="1" customHeight="1" x14ac:dyDescent="0.25">
      <c r="A105" s="48">
        <f>SUBTOTAL(3,$B$3:B105)</f>
        <v>20</v>
      </c>
      <c r="B105" s="48">
        <v>315</v>
      </c>
      <c r="C105" s="58" t="s">
        <v>74</v>
      </c>
      <c r="D105" s="61">
        <v>315</v>
      </c>
      <c r="E105" s="60">
        <v>0</v>
      </c>
      <c r="F105" s="129">
        <v>0</v>
      </c>
      <c r="G105" s="109">
        <f t="shared" si="29"/>
        <v>0</v>
      </c>
      <c r="H105" s="104">
        <f t="shared" si="28"/>
        <v>0</v>
      </c>
      <c r="I105" s="110">
        <f t="shared" si="30"/>
        <v>0</v>
      </c>
      <c r="J105" s="62">
        <f t="shared" si="31"/>
        <v>0</v>
      </c>
      <c r="K105" s="115">
        <f t="shared" si="36"/>
        <v>0</v>
      </c>
      <c r="L105" s="115">
        <f t="shared" si="32"/>
        <v>0</v>
      </c>
      <c r="M105" s="62">
        <f t="shared" si="23"/>
        <v>0</v>
      </c>
      <c r="N105" s="107">
        <f t="shared" si="33"/>
        <v>0</v>
      </c>
      <c r="O105" s="61" t="s">
        <v>144</v>
      </c>
    </row>
    <row r="106" spans="1:15" s="37" customFormat="1" ht="45.2" hidden="1" customHeight="1" x14ac:dyDescent="0.25">
      <c r="A106" s="48">
        <f>SUBTOTAL(3,$B$3:B106)</f>
        <v>20</v>
      </c>
      <c r="B106" s="48">
        <v>316</v>
      </c>
      <c r="C106" s="58" t="s">
        <v>75</v>
      </c>
      <c r="D106" s="61">
        <v>325</v>
      </c>
      <c r="E106" s="60">
        <v>22</v>
      </c>
      <c r="F106" s="129">
        <v>4</v>
      </c>
      <c r="G106" s="109">
        <f t="shared" si="29"/>
        <v>26</v>
      </c>
      <c r="H106" s="104">
        <f t="shared" si="28"/>
        <v>40</v>
      </c>
      <c r="I106" s="110">
        <f t="shared" si="30"/>
        <v>40</v>
      </c>
      <c r="J106" s="62">
        <f t="shared" si="31"/>
        <v>1040</v>
      </c>
      <c r="K106" s="115">
        <f t="shared" si="36"/>
        <v>1300</v>
      </c>
      <c r="L106" s="115">
        <f t="shared" si="32"/>
        <v>2340</v>
      </c>
      <c r="M106" s="62">
        <f t="shared" si="23"/>
        <v>0</v>
      </c>
      <c r="N106" s="107">
        <f t="shared" si="33"/>
        <v>2340</v>
      </c>
      <c r="O106" s="61" t="s">
        <v>107</v>
      </c>
    </row>
    <row r="107" spans="1:15" s="37" customFormat="1" ht="45.2" hidden="1" customHeight="1" x14ac:dyDescent="0.25">
      <c r="A107" s="48">
        <f>SUBTOTAL(3,$B$3:B107)</f>
        <v>20</v>
      </c>
      <c r="B107" s="48">
        <v>318</v>
      </c>
      <c r="C107" s="58" t="s">
        <v>76</v>
      </c>
      <c r="D107" s="61">
        <v>325</v>
      </c>
      <c r="E107" s="60">
        <v>21</v>
      </c>
      <c r="F107" s="129">
        <v>5</v>
      </c>
      <c r="G107" s="109">
        <f t="shared" si="29"/>
        <v>26</v>
      </c>
      <c r="H107" s="104">
        <f t="shared" si="28"/>
        <v>40</v>
      </c>
      <c r="I107" s="110">
        <f t="shared" si="30"/>
        <v>40</v>
      </c>
      <c r="J107" s="62">
        <f t="shared" si="31"/>
        <v>1040</v>
      </c>
      <c r="K107" s="115">
        <f t="shared" si="36"/>
        <v>1625</v>
      </c>
      <c r="L107" s="115">
        <f t="shared" si="32"/>
        <v>2665</v>
      </c>
      <c r="M107" s="62">
        <f t="shared" si="23"/>
        <v>5</v>
      </c>
      <c r="N107" s="107">
        <f t="shared" si="33"/>
        <v>2670</v>
      </c>
      <c r="O107" s="61" t="s">
        <v>132</v>
      </c>
    </row>
    <row r="108" spans="1:15" s="37" customFormat="1" ht="45.2" hidden="1" customHeight="1" x14ac:dyDescent="0.25">
      <c r="A108" s="48">
        <f>SUBTOTAL(3,$B$3:B108)</f>
        <v>20</v>
      </c>
      <c r="B108" s="48">
        <v>319</v>
      </c>
      <c r="C108" s="58" t="s">
        <v>77</v>
      </c>
      <c r="D108" s="61">
        <v>325</v>
      </c>
      <c r="E108" s="7">
        <v>21</v>
      </c>
      <c r="F108" s="129">
        <v>5</v>
      </c>
      <c r="G108" s="109">
        <f t="shared" si="29"/>
        <v>26</v>
      </c>
      <c r="H108" s="104">
        <f t="shared" si="28"/>
        <v>40</v>
      </c>
      <c r="I108" s="110">
        <f t="shared" si="30"/>
        <v>40</v>
      </c>
      <c r="J108" s="62">
        <f t="shared" si="31"/>
        <v>1040</v>
      </c>
      <c r="K108" s="115">
        <f t="shared" si="36"/>
        <v>1625</v>
      </c>
      <c r="L108" s="115">
        <f t="shared" si="32"/>
        <v>2665</v>
      </c>
      <c r="M108" s="62">
        <f t="shared" si="23"/>
        <v>5</v>
      </c>
      <c r="N108" s="107">
        <f t="shared" si="33"/>
        <v>2670</v>
      </c>
      <c r="O108" s="61" t="s">
        <v>110</v>
      </c>
    </row>
    <row r="109" spans="1:15" s="37" customFormat="1" ht="45.2" hidden="1" customHeight="1" x14ac:dyDescent="0.25">
      <c r="A109" s="48">
        <f>SUBTOTAL(3,$B$3:B109)</f>
        <v>20</v>
      </c>
      <c r="B109" s="48">
        <v>320</v>
      </c>
      <c r="C109" s="58" t="s">
        <v>78</v>
      </c>
      <c r="D109" s="61">
        <v>325</v>
      </c>
      <c r="E109" s="60">
        <v>22</v>
      </c>
      <c r="F109" s="129">
        <v>3</v>
      </c>
      <c r="G109" s="109">
        <f t="shared" si="29"/>
        <v>25</v>
      </c>
      <c r="H109" s="104">
        <f t="shared" si="28"/>
        <v>0</v>
      </c>
      <c r="I109" s="110">
        <f t="shared" si="30"/>
        <v>40</v>
      </c>
      <c r="J109" s="62">
        <f t="shared" si="31"/>
        <v>0</v>
      </c>
      <c r="K109" s="115">
        <f t="shared" si="36"/>
        <v>975</v>
      </c>
      <c r="L109" s="115">
        <f t="shared" si="32"/>
        <v>975</v>
      </c>
      <c r="M109" s="62">
        <f t="shared" si="23"/>
        <v>5</v>
      </c>
      <c r="N109" s="107">
        <f t="shared" si="33"/>
        <v>980</v>
      </c>
      <c r="O109" s="61" t="s">
        <v>114</v>
      </c>
    </row>
    <row r="110" spans="1:15" s="37" customFormat="1" ht="45.2" hidden="1" customHeight="1" x14ac:dyDescent="0.25">
      <c r="A110" s="48">
        <f>SUBTOTAL(3,$B$3:B110)</f>
        <v>20</v>
      </c>
      <c r="B110" s="48">
        <v>328</v>
      </c>
      <c r="C110" s="59" t="s">
        <v>79</v>
      </c>
      <c r="D110" s="61">
        <v>325</v>
      </c>
      <c r="E110" s="7">
        <v>16</v>
      </c>
      <c r="F110" s="129">
        <v>1</v>
      </c>
      <c r="G110" s="109">
        <f t="shared" si="29"/>
        <v>17</v>
      </c>
      <c r="H110" s="104">
        <f t="shared" si="28"/>
        <v>0</v>
      </c>
      <c r="I110" s="110">
        <f t="shared" si="30"/>
        <v>0</v>
      </c>
      <c r="J110" s="62">
        <f t="shared" si="31"/>
        <v>0</v>
      </c>
      <c r="K110" s="115">
        <f t="shared" si="36"/>
        <v>325</v>
      </c>
      <c r="L110" s="115">
        <f t="shared" si="32"/>
        <v>325</v>
      </c>
      <c r="M110" s="62">
        <f t="shared" si="23"/>
        <v>5</v>
      </c>
      <c r="N110" s="107">
        <f t="shared" si="33"/>
        <v>330</v>
      </c>
      <c r="O110" s="61" t="s">
        <v>115</v>
      </c>
    </row>
    <row r="111" spans="1:15" s="37" customFormat="1" ht="45.2" hidden="1" customHeight="1" x14ac:dyDescent="0.25">
      <c r="A111" s="48">
        <f>SUBTOTAL(3,$B$3:B111)</f>
        <v>20</v>
      </c>
      <c r="B111" s="48">
        <v>348</v>
      </c>
      <c r="C111" s="58" t="s">
        <v>81</v>
      </c>
      <c r="D111" s="61">
        <v>340</v>
      </c>
      <c r="E111" s="60">
        <v>24</v>
      </c>
      <c r="F111" s="129">
        <v>3</v>
      </c>
      <c r="G111" s="109">
        <f t="shared" si="29"/>
        <v>27</v>
      </c>
      <c r="H111" s="104">
        <f t="shared" si="28"/>
        <v>40</v>
      </c>
      <c r="I111" s="110">
        <f t="shared" si="30"/>
        <v>40</v>
      </c>
      <c r="J111" s="62">
        <f t="shared" si="31"/>
        <v>1080</v>
      </c>
      <c r="K111" s="115">
        <f t="shared" si="36"/>
        <v>1020</v>
      </c>
      <c r="L111" s="115">
        <f t="shared" si="32"/>
        <v>2100</v>
      </c>
      <c r="M111" s="62">
        <f t="shared" si="23"/>
        <v>0</v>
      </c>
      <c r="N111" s="107">
        <f t="shared" si="33"/>
        <v>2100</v>
      </c>
      <c r="O111" s="61" t="s">
        <v>113</v>
      </c>
    </row>
    <row r="112" spans="1:15" s="37" customFormat="1" ht="45.2" hidden="1" customHeight="1" x14ac:dyDescent="0.25">
      <c r="A112" s="48">
        <f>SUBTOTAL(3,$B$3:B112)</f>
        <v>20</v>
      </c>
      <c r="B112" s="48">
        <v>350</v>
      </c>
      <c r="C112" s="58" t="s">
        <v>82</v>
      </c>
      <c r="D112" s="61">
        <v>350</v>
      </c>
      <c r="E112" s="60">
        <v>23</v>
      </c>
      <c r="F112" s="129">
        <v>3</v>
      </c>
      <c r="G112" s="109">
        <f t="shared" si="29"/>
        <v>26</v>
      </c>
      <c r="H112" s="104">
        <f t="shared" si="28"/>
        <v>40</v>
      </c>
      <c r="I112" s="110">
        <f t="shared" si="30"/>
        <v>40</v>
      </c>
      <c r="J112" s="62">
        <f t="shared" si="31"/>
        <v>1040</v>
      </c>
      <c r="K112" s="115">
        <f t="shared" si="36"/>
        <v>1050</v>
      </c>
      <c r="L112" s="115">
        <f t="shared" si="32"/>
        <v>2090</v>
      </c>
      <c r="M112" s="62">
        <f t="shared" si="23"/>
        <v>0</v>
      </c>
      <c r="N112" s="107">
        <f t="shared" si="33"/>
        <v>2090</v>
      </c>
      <c r="O112" s="61" t="s">
        <v>121</v>
      </c>
    </row>
    <row r="113" spans="1:16" s="37" customFormat="1" ht="45.2" hidden="1" customHeight="1" x14ac:dyDescent="0.25">
      <c r="A113" s="48">
        <f>SUBTOTAL(3,$B$3:B113)</f>
        <v>20</v>
      </c>
      <c r="B113" s="48">
        <v>357</v>
      </c>
      <c r="C113" s="58" t="s">
        <v>83</v>
      </c>
      <c r="D113" s="61">
        <v>340</v>
      </c>
      <c r="E113" s="60">
        <v>18</v>
      </c>
      <c r="F113" s="129">
        <v>3</v>
      </c>
      <c r="G113" s="109">
        <f t="shared" si="29"/>
        <v>21</v>
      </c>
      <c r="H113" s="104">
        <f t="shared" si="28"/>
        <v>0</v>
      </c>
      <c r="I113" s="110">
        <f t="shared" si="30"/>
        <v>0</v>
      </c>
      <c r="J113" s="62">
        <f t="shared" si="31"/>
        <v>0</v>
      </c>
      <c r="K113" s="115">
        <f t="shared" si="36"/>
        <v>1020</v>
      </c>
      <c r="L113" s="115">
        <f t="shared" si="32"/>
        <v>1020</v>
      </c>
      <c r="M113" s="62">
        <f t="shared" si="23"/>
        <v>0</v>
      </c>
      <c r="N113" s="107">
        <f t="shared" si="33"/>
        <v>1020</v>
      </c>
      <c r="O113" s="61" t="s">
        <v>125</v>
      </c>
    </row>
    <row r="114" spans="1:16" s="37" customFormat="1" ht="45.2" hidden="1" customHeight="1" x14ac:dyDescent="0.25">
      <c r="A114" s="48">
        <f>SUBTOTAL(3,$B$3:B114)</f>
        <v>20</v>
      </c>
      <c r="B114" s="48">
        <v>361</v>
      </c>
      <c r="C114" s="58" t="s">
        <v>84</v>
      </c>
      <c r="D114" s="61">
        <v>340</v>
      </c>
      <c r="E114" s="60">
        <v>23</v>
      </c>
      <c r="F114" s="129">
        <v>4</v>
      </c>
      <c r="G114" s="109">
        <f t="shared" si="29"/>
        <v>27</v>
      </c>
      <c r="H114" s="104">
        <f t="shared" si="28"/>
        <v>40</v>
      </c>
      <c r="I114" s="110">
        <f t="shared" si="30"/>
        <v>40</v>
      </c>
      <c r="J114" s="62">
        <f t="shared" si="31"/>
        <v>1080</v>
      </c>
      <c r="K114" s="115">
        <f t="shared" si="36"/>
        <v>1360</v>
      </c>
      <c r="L114" s="115">
        <f t="shared" si="32"/>
        <v>2440</v>
      </c>
      <c r="M114" s="62">
        <f t="shared" ref="M114:M117" si="37">MROUND(L114,10)-L114</f>
        <v>0</v>
      </c>
      <c r="N114" s="107">
        <f t="shared" si="33"/>
        <v>2440</v>
      </c>
      <c r="O114" s="61" t="s">
        <v>153</v>
      </c>
    </row>
    <row r="115" spans="1:16" s="37" customFormat="1" ht="45.2" hidden="1" customHeight="1" x14ac:dyDescent="0.25">
      <c r="A115" s="48">
        <f>SUBTOTAL(3,$B$3:B115)</f>
        <v>20</v>
      </c>
      <c r="B115" s="48">
        <v>363</v>
      </c>
      <c r="C115" s="58" t="s">
        <v>85</v>
      </c>
      <c r="D115" s="61">
        <v>325</v>
      </c>
      <c r="E115" s="60">
        <v>22</v>
      </c>
      <c r="F115" s="129">
        <v>4</v>
      </c>
      <c r="G115" s="109">
        <f t="shared" si="29"/>
        <v>26</v>
      </c>
      <c r="H115" s="104">
        <f t="shared" si="28"/>
        <v>40</v>
      </c>
      <c r="I115" s="110">
        <f t="shared" si="30"/>
        <v>40</v>
      </c>
      <c r="J115" s="62">
        <f t="shared" si="31"/>
        <v>1040</v>
      </c>
      <c r="K115" s="115">
        <f t="shared" si="36"/>
        <v>1300</v>
      </c>
      <c r="L115" s="115">
        <f t="shared" si="32"/>
        <v>2340</v>
      </c>
      <c r="M115" s="62">
        <f t="shared" si="37"/>
        <v>0</v>
      </c>
      <c r="N115" s="107">
        <f t="shared" si="33"/>
        <v>2340</v>
      </c>
      <c r="O115" s="61" t="s">
        <v>142</v>
      </c>
    </row>
    <row r="116" spans="1:16" s="37" customFormat="1" ht="45.2" hidden="1" customHeight="1" x14ac:dyDescent="0.25">
      <c r="A116" s="48">
        <f>SUBTOTAL(3,$B$3:B116)</f>
        <v>20</v>
      </c>
      <c r="B116" s="48">
        <v>373</v>
      </c>
      <c r="C116" s="58" t="s">
        <v>90</v>
      </c>
      <c r="D116" s="61">
        <v>325</v>
      </c>
      <c r="E116" s="60">
        <v>25</v>
      </c>
      <c r="F116" s="129">
        <v>1</v>
      </c>
      <c r="G116" s="109">
        <f t="shared" ref="G116" si="38">SUM(E116:F116)</f>
        <v>26</v>
      </c>
      <c r="H116" s="104">
        <f t="shared" si="28"/>
        <v>40</v>
      </c>
      <c r="I116" s="110">
        <f t="shared" ref="I116" si="39">IF(G116&gt;=24,40,0)</f>
        <v>40</v>
      </c>
      <c r="J116" s="62">
        <f t="shared" si="31"/>
        <v>1040</v>
      </c>
      <c r="K116" s="115">
        <f t="shared" si="36"/>
        <v>325</v>
      </c>
      <c r="L116" s="115">
        <f t="shared" si="32"/>
        <v>1365</v>
      </c>
      <c r="M116" s="62">
        <f t="shared" si="37"/>
        <v>5</v>
      </c>
      <c r="N116" s="107">
        <f t="shared" si="33"/>
        <v>1370</v>
      </c>
      <c r="O116" s="61" t="s">
        <v>136</v>
      </c>
    </row>
    <row r="117" spans="1:16" s="37" customFormat="1" ht="41.25" hidden="1" customHeight="1" x14ac:dyDescent="0.25">
      <c r="A117" s="48">
        <f>SUBTOTAL(3,$B$3:B117)</f>
        <v>20</v>
      </c>
      <c r="B117" s="48">
        <v>383</v>
      </c>
      <c r="C117" s="58" t="s">
        <v>94</v>
      </c>
      <c r="D117" s="61">
        <v>325</v>
      </c>
      <c r="E117" s="7">
        <v>23</v>
      </c>
      <c r="F117" s="129">
        <v>4</v>
      </c>
      <c r="G117" s="109">
        <f t="shared" ref="G117" si="40">SUM(E117:F117)</f>
        <v>27</v>
      </c>
      <c r="H117" s="104">
        <f t="shared" si="28"/>
        <v>40</v>
      </c>
      <c r="I117" s="110">
        <f t="shared" ref="I117" si="41">IF(G117&gt;=24,40,0)</f>
        <v>40</v>
      </c>
      <c r="J117" s="62">
        <f t="shared" si="31"/>
        <v>1080</v>
      </c>
      <c r="K117" s="115">
        <f t="shared" si="36"/>
        <v>1300</v>
      </c>
      <c r="L117" s="115">
        <f t="shared" si="32"/>
        <v>2380</v>
      </c>
      <c r="M117" s="62">
        <f t="shared" si="37"/>
        <v>0</v>
      </c>
      <c r="N117" s="107">
        <f t="shared" si="33"/>
        <v>2380</v>
      </c>
      <c r="O117" s="61" t="s">
        <v>138</v>
      </c>
    </row>
    <row r="118" spans="1:16" s="38" customFormat="1" ht="22.7" customHeight="1" x14ac:dyDescent="0.25">
      <c r="A118" s="30"/>
      <c r="B118" s="31"/>
      <c r="C118" s="136"/>
      <c r="D118" s="32"/>
      <c r="E118" s="33"/>
      <c r="F118" s="83"/>
      <c r="G118" s="34"/>
      <c r="H118" s="35"/>
      <c r="I118" s="119"/>
      <c r="J118" s="151"/>
      <c r="K118" s="64"/>
      <c r="L118" s="64"/>
      <c r="M118" s="121"/>
      <c r="N118" s="65"/>
      <c r="O118" s="36"/>
    </row>
    <row r="119" spans="1:16" s="37" customFormat="1" ht="25.5" customHeight="1" x14ac:dyDescent="0.3">
      <c r="A119" s="187" t="s">
        <v>33</v>
      </c>
      <c r="B119" s="188"/>
      <c r="C119" s="189"/>
      <c r="D119" s="39">
        <f>SUBTOTAL(109,D3:D118)</f>
        <v>6550</v>
      </c>
      <c r="E119" s="39">
        <f>SUBTOTAL(109,E3:E118)</f>
        <v>229</v>
      </c>
      <c r="F119" s="84">
        <f>SUBTOTAL(109,F3:F118)</f>
        <v>35.5</v>
      </c>
      <c r="G119" s="39">
        <f>SUBTOTAL(109,G3:G118)</f>
        <v>264.5</v>
      </c>
      <c r="H119" s="39">
        <f>SUBTOTAL(109,H3:H118)</f>
        <v>280</v>
      </c>
      <c r="I119" s="120">
        <f>SUBTOTAL(109,I3:I71)</f>
        <v>200</v>
      </c>
      <c r="J119" s="152">
        <f>SUBTOTAL(109,J3:J118)</f>
        <v>7600</v>
      </c>
      <c r="K119" s="39">
        <f>SUBTOTAL(109,K3:K118)</f>
        <v>11870</v>
      </c>
      <c r="L119" s="39">
        <f>SUBTOTAL(109,L3:L118)</f>
        <v>19470</v>
      </c>
      <c r="M119" s="120">
        <f>SUBTOTAL(109,M3:M118)</f>
        <v>10</v>
      </c>
      <c r="N119" s="39">
        <f>SUBTOTAL(109,N3:N118)</f>
        <v>19480</v>
      </c>
      <c r="O119" s="39" t="s">
        <v>89</v>
      </c>
      <c r="P119" s="40"/>
    </row>
    <row r="120" spans="1:16" customFormat="1" ht="39.75" customHeight="1" x14ac:dyDescent="0.25">
      <c r="A120" s="183" t="s">
        <v>19</v>
      </c>
      <c r="B120" s="184"/>
      <c r="C120" s="132" t="s">
        <v>20</v>
      </c>
      <c r="D120" s="182" t="s">
        <v>88</v>
      </c>
      <c r="E120" s="182"/>
      <c r="F120" s="182"/>
      <c r="G120" s="182"/>
      <c r="H120" s="122"/>
      <c r="I120" s="43"/>
      <c r="J120" s="185" t="s">
        <v>177</v>
      </c>
      <c r="K120" s="186"/>
      <c r="L120" s="123"/>
      <c r="M120" s="63"/>
      <c r="N120" s="63"/>
      <c r="O120" s="130" t="s">
        <v>89</v>
      </c>
    </row>
    <row r="121" spans="1:16" customFormat="1" x14ac:dyDescent="0.35">
      <c r="C121" s="15"/>
      <c r="D121" s="5"/>
      <c r="F121" s="85"/>
      <c r="J121" s="153"/>
      <c r="K121" s="63"/>
      <c r="L121" s="63"/>
      <c r="M121" s="63"/>
      <c r="N121" s="63"/>
    </row>
    <row r="122" spans="1:16" customFormat="1" x14ac:dyDescent="0.35">
      <c r="C122" s="15"/>
      <c r="D122" s="5"/>
      <c r="F122" s="85"/>
      <c r="J122" s="153"/>
      <c r="K122" s="63"/>
      <c r="L122" s="63"/>
      <c r="M122" s="63"/>
      <c r="N122" s="63"/>
    </row>
    <row r="123" spans="1:16" customFormat="1" x14ac:dyDescent="0.35">
      <c r="C123" s="15"/>
      <c r="D123" s="5"/>
      <c r="F123" s="85"/>
      <c r="J123" s="153"/>
      <c r="K123" s="63"/>
      <c r="L123" s="63"/>
      <c r="M123" s="63"/>
      <c r="N123" s="63"/>
    </row>
    <row r="124" spans="1:16" customFormat="1" x14ac:dyDescent="0.35">
      <c r="C124" s="15"/>
      <c r="D124" s="5"/>
      <c r="F124" s="85"/>
      <c r="J124" s="153"/>
      <c r="K124" s="63"/>
      <c r="L124" s="63"/>
      <c r="M124" s="63"/>
      <c r="N124" s="63"/>
    </row>
    <row r="125" spans="1:16" customFormat="1" x14ac:dyDescent="0.35">
      <c r="C125" s="15"/>
      <c r="D125" s="5"/>
      <c r="F125" s="85"/>
      <c r="J125" s="153"/>
      <c r="K125" s="63"/>
      <c r="L125" s="63"/>
      <c r="M125" s="63"/>
      <c r="N125" s="63"/>
    </row>
    <row r="126" spans="1:16" customFormat="1" x14ac:dyDescent="0.35">
      <c r="C126" s="15"/>
      <c r="D126" s="5"/>
      <c r="F126" s="85"/>
      <c r="J126" s="153"/>
      <c r="K126" s="63"/>
      <c r="L126" s="63"/>
      <c r="M126" s="63"/>
      <c r="N126" s="63"/>
    </row>
    <row r="127" spans="1:16" customFormat="1" x14ac:dyDescent="0.35">
      <c r="C127" s="15"/>
      <c r="D127" s="5"/>
      <c r="F127" s="85"/>
      <c r="J127" s="153"/>
      <c r="K127" s="63"/>
      <c r="L127" s="63"/>
      <c r="M127" s="63"/>
      <c r="N127" s="63"/>
    </row>
    <row r="128" spans="1:16" customFormat="1" x14ac:dyDescent="0.35">
      <c r="C128" s="15"/>
      <c r="D128" s="5"/>
      <c r="F128" s="85"/>
      <c r="J128" s="153"/>
      <c r="K128" s="63"/>
      <c r="L128" s="63"/>
      <c r="M128" s="63"/>
      <c r="N128" s="63"/>
    </row>
    <row r="129" spans="3:14" customFormat="1" x14ac:dyDescent="0.35">
      <c r="C129" s="15"/>
      <c r="D129" s="5"/>
      <c r="F129" s="85"/>
      <c r="J129" s="153"/>
      <c r="K129" s="63"/>
      <c r="L129" s="63"/>
      <c r="M129" s="63"/>
      <c r="N129" s="63"/>
    </row>
    <row r="130" spans="3:14" customFormat="1" x14ac:dyDescent="0.35">
      <c r="C130" s="15"/>
      <c r="D130" s="5"/>
      <c r="F130" s="85"/>
      <c r="J130" s="153"/>
      <c r="K130" s="63"/>
      <c r="L130" s="63"/>
      <c r="M130" s="63"/>
      <c r="N130" s="63"/>
    </row>
    <row r="131" spans="3:14" customFormat="1" x14ac:dyDescent="0.35">
      <c r="C131" s="15"/>
      <c r="D131" s="5"/>
      <c r="F131" s="85"/>
      <c r="J131" s="153"/>
      <c r="K131" s="63"/>
      <c r="L131" s="63"/>
      <c r="M131" s="63"/>
      <c r="N131" s="63"/>
    </row>
    <row r="132" spans="3:14" customFormat="1" x14ac:dyDescent="0.35">
      <c r="C132" s="15"/>
      <c r="D132" s="5"/>
      <c r="F132" s="85"/>
      <c r="J132" s="153"/>
      <c r="K132" s="63"/>
      <c r="L132" s="63"/>
      <c r="M132" s="63"/>
      <c r="N132" s="63"/>
    </row>
    <row r="133" spans="3:14" customFormat="1" x14ac:dyDescent="0.35">
      <c r="C133" s="15"/>
      <c r="D133" s="5"/>
      <c r="F133" s="85"/>
      <c r="J133" s="153"/>
      <c r="K133" s="63"/>
      <c r="L133" s="63"/>
      <c r="M133" s="63"/>
      <c r="N133" s="63"/>
    </row>
    <row r="134" spans="3:14" customFormat="1" x14ac:dyDescent="0.35">
      <c r="C134" s="15"/>
      <c r="D134" s="5"/>
      <c r="F134" s="85"/>
      <c r="J134" s="153"/>
      <c r="K134" s="63"/>
      <c r="L134" s="63"/>
      <c r="M134" s="63"/>
      <c r="N134" s="63"/>
    </row>
    <row r="135" spans="3:14" customFormat="1" x14ac:dyDescent="0.35">
      <c r="C135" s="15"/>
      <c r="D135" s="5"/>
      <c r="F135" s="85"/>
      <c r="J135" s="153"/>
      <c r="K135" s="63"/>
      <c r="L135" s="63"/>
      <c r="M135" s="63"/>
      <c r="N135" s="63"/>
    </row>
    <row r="136" spans="3:14" customFormat="1" x14ac:dyDescent="0.35">
      <c r="C136" s="15"/>
      <c r="D136" s="5"/>
      <c r="F136" s="85"/>
      <c r="J136" s="153"/>
      <c r="K136" s="63"/>
      <c r="L136" s="63"/>
      <c r="M136" s="63"/>
      <c r="N136" s="63"/>
    </row>
    <row r="137" spans="3:14" customFormat="1" x14ac:dyDescent="0.35">
      <c r="C137" s="15"/>
      <c r="D137" s="5"/>
      <c r="F137" s="85"/>
      <c r="J137" s="153"/>
      <c r="K137" s="63"/>
      <c r="L137" s="63"/>
      <c r="M137" s="63"/>
      <c r="N137" s="63"/>
    </row>
    <row r="138" spans="3:14" customFormat="1" x14ac:dyDescent="0.35">
      <c r="C138" s="15"/>
      <c r="D138" s="5"/>
      <c r="F138" s="85"/>
      <c r="J138" s="153"/>
      <c r="K138" s="63"/>
      <c r="L138" s="63"/>
      <c r="M138" s="63"/>
      <c r="N138" s="63"/>
    </row>
    <row r="139" spans="3:14" customFormat="1" x14ac:dyDescent="0.35">
      <c r="C139" s="15"/>
      <c r="D139" s="5"/>
      <c r="F139" s="85"/>
      <c r="J139" s="153"/>
      <c r="K139" s="63"/>
      <c r="L139" s="63"/>
      <c r="M139" s="63"/>
      <c r="N139" s="63"/>
    </row>
    <row r="140" spans="3:14" customFormat="1" x14ac:dyDescent="0.35">
      <c r="C140" s="15"/>
      <c r="D140" s="5"/>
      <c r="F140" s="85"/>
      <c r="J140" s="153"/>
      <c r="K140" s="63"/>
      <c r="L140" s="63"/>
      <c r="M140" s="63"/>
      <c r="N140" s="63"/>
    </row>
    <row r="141" spans="3:14" customFormat="1" x14ac:dyDescent="0.35">
      <c r="C141" s="15"/>
      <c r="D141" s="5"/>
      <c r="F141" s="85"/>
      <c r="J141" s="153"/>
      <c r="K141" s="63"/>
      <c r="L141" s="63"/>
      <c r="M141" s="63"/>
      <c r="N141" s="63"/>
    </row>
    <row r="142" spans="3:14" customFormat="1" x14ac:dyDescent="0.35">
      <c r="C142" s="15"/>
      <c r="D142" s="5"/>
      <c r="F142" s="85"/>
      <c r="J142" s="153"/>
      <c r="K142" s="63"/>
      <c r="L142" s="63"/>
      <c r="M142" s="63"/>
      <c r="N142" s="63"/>
    </row>
    <row r="143" spans="3:14" customFormat="1" x14ac:dyDescent="0.35">
      <c r="C143" s="15"/>
      <c r="D143" s="5"/>
      <c r="F143" s="85"/>
      <c r="J143" s="153"/>
      <c r="K143" s="63"/>
      <c r="L143" s="63"/>
      <c r="M143" s="63"/>
      <c r="N143" s="63"/>
    </row>
    <row r="144" spans="3:14" customFormat="1" x14ac:dyDescent="0.35">
      <c r="C144" s="15"/>
      <c r="D144" s="5"/>
      <c r="F144" s="85"/>
      <c r="J144" s="153"/>
      <c r="K144" s="63"/>
      <c r="L144" s="63"/>
      <c r="M144" s="63"/>
      <c r="N144" s="63"/>
    </row>
    <row r="145" spans="3:14" customFormat="1" x14ac:dyDescent="0.35">
      <c r="C145" s="15"/>
      <c r="D145" s="5"/>
      <c r="F145" s="85"/>
      <c r="J145" s="153"/>
      <c r="K145" s="63"/>
      <c r="L145" s="63"/>
      <c r="M145" s="63"/>
      <c r="N145" s="63"/>
    </row>
    <row r="146" spans="3:14" customFormat="1" x14ac:dyDescent="0.35">
      <c r="C146" s="15"/>
      <c r="D146" s="5"/>
      <c r="F146" s="85"/>
      <c r="J146" s="153"/>
      <c r="K146" s="63"/>
      <c r="L146" s="63"/>
      <c r="M146" s="63"/>
      <c r="N146" s="63"/>
    </row>
    <row r="147" spans="3:14" customFormat="1" x14ac:dyDescent="0.35">
      <c r="C147" s="15"/>
      <c r="D147" s="5"/>
      <c r="F147" s="85"/>
      <c r="J147" s="153"/>
      <c r="K147" s="63"/>
      <c r="L147" s="63"/>
      <c r="M147" s="63"/>
      <c r="N147" s="63"/>
    </row>
    <row r="148" spans="3:14" customFormat="1" x14ac:dyDescent="0.35">
      <c r="C148" s="15"/>
      <c r="D148" s="5"/>
      <c r="F148" s="85"/>
      <c r="J148" s="153"/>
      <c r="K148" s="63"/>
      <c r="L148" s="63"/>
      <c r="M148" s="63"/>
      <c r="N148" s="63"/>
    </row>
    <row r="149" spans="3:14" customFormat="1" x14ac:dyDescent="0.35">
      <c r="C149" s="15"/>
      <c r="D149" s="5"/>
      <c r="F149" s="85"/>
      <c r="J149" s="153"/>
      <c r="K149" s="63"/>
      <c r="L149" s="63"/>
      <c r="M149" s="63"/>
      <c r="N149" s="63"/>
    </row>
    <row r="150" spans="3:14" customFormat="1" x14ac:dyDescent="0.35">
      <c r="C150" s="15"/>
      <c r="D150" s="5"/>
      <c r="F150" s="85"/>
      <c r="J150" s="153"/>
      <c r="K150" s="63"/>
      <c r="L150" s="63"/>
      <c r="M150" s="63"/>
      <c r="N150" s="63"/>
    </row>
    <row r="151" spans="3:14" customFormat="1" x14ac:dyDescent="0.35">
      <c r="C151" s="15"/>
      <c r="D151" s="5"/>
      <c r="F151" s="85"/>
      <c r="J151" s="153"/>
      <c r="K151" s="63"/>
      <c r="L151" s="63"/>
      <c r="M151" s="63"/>
      <c r="N151" s="63"/>
    </row>
    <row r="152" spans="3:14" customFormat="1" x14ac:dyDescent="0.35">
      <c r="C152" s="15"/>
      <c r="D152" s="5"/>
      <c r="F152" s="85"/>
      <c r="J152" s="153"/>
      <c r="K152" s="63"/>
      <c r="L152" s="63"/>
      <c r="M152" s="63"/>
      <c r="N152" s="63"/>
    </row>
    <row r="153" spans="3:14" customFormat="1" x14ac:dyDescent="0.35">
      <c r="C153" s="15"/>
      <c r="D153" s="5"/>
      <c r="F153" s="85"/>
      <c r="J153" s="153"/>
      <c r="K153" s="63"/>
      <c r="L153" s="63"/>
      <c r="M153" s="63"/>
      <c r="N153" s="63"/>
    </row>
    <row r="154" spans="3:14" customFormat="1" x14ac:dyDescent="0.35">
      <c r="C154" s="15"/>
      <c r="D154" s="5"/>
      <c r="F154" s="85"/>
      <c r="J154" s="153"/>
      <c r="K154" s="63"/>
      <c r="L154" s="63"/>
      <c r="M154" s="63"/>
      <c r="N154" s="63"/>
    </row>
    <row r="155" spans="3:14" customFormat="1" x14ac:dyDescent="0.35">
      <c r="C155" s="15"/>
      <c r="D155" s="5"/>
      <c r="F155" s="85"/>
      <c r="J155" s="153"/>
      <c r="K155" s="63"/>
      <c r="L155" s="63"/>
      <c r="M155" s="63"/>
      <c r="N155" s="63"/>
    </row>
    <row r="156" spans="3:14" customFormat="1" x14ac:dyDescent="0.35">
      <c r="C156" s="15"/>
      <c r="D156" s="5"/>
      <c r="F156" s="85"/>
      <c r="J156" s="153"/>
      <c r="K156" s="63"/>
      <c r="L156" s="63"/>
      <c r="M156" s="63"/>
      <c r="N156" s="63"/>
    </row>
    <row r="157" spans="3:14" customFormat="1" x14ac:dyDescent="0.35">
      <c r="C157" s="15"/>
      <c r="D157" s="5"/>
      <c r="F157" s="85"/>
      <c r="J157" s="153"/>
      <c r="K157" s="63"/>
      <c r="L157" s="63"/>
      <c r="M157" s="63"/>
      <c r="N157" s="63"/>
    </row>
    <row r="158" spans="3:14" customFormat="1" x14ac:dyDescent="0.35">
      <c r="C158" s="15"/>
      <c r="D158" s="5"/>
      <c r="F158" s="85"/>
      <c r="J158" s="153"/>
      <c r="K158" s="63"/>
      <c r="L158" s="63"/>
      <c r="M158" s="63"/>
      <c r="N158" s="63"/>
    </row>
    <row r="159" spans="3:14" customFormat="1" x14ac:dyDescent="0.35">
      <c r="C159" s="15"/>
      <c r="D159" s="5"/>
      <c r="F159" s="85"/>
      <c r="J159" s="153"/>
      <c r="K159" s="63"/>
      <c r="L159" s="63"/>
      <c r="M159" s="63"/>
      <c r="N159" s="63"/>
    </row>
    <row r="160" spans="3:14" customFormat="1" x14ac:dyDescent="0.35">
      <c r="C160" s="15"/>
      <c r="D160" s="5"/>
      <c r="F160" s="85"/>
      <c r="J160" s="153"/>
      <c r="K160" s="63"/>
      <c r="L160" s="63"/>
      <c r="M160" s="63"/>
      <c r="N160" s="63"/>
    </row>
    <row r="161" spans="3:14" customFormat="1" x14ac:dyDescent="0.35">
      <c r="C161" s="15"/>
      <c r="D161" s="5"/>
      <c r="F161" s="85"/>
      <c r="J161" s="153"/>
      <c r="K161" s="63"/>
      <c r="L161" s="63"/>
      <c r="M161" s="63"/>
      <c r="N161" s="63"/>
    </row>
    <row r="162" spans="3:14" customFormat="1" x14ac:dyDescent="0.35">
      <c r="C162" s="15"/>
      <c r="D162" s="5"/>
      <c r="F162" s="85"/>
      <c r="J162" s="153"/>
      <c r="K162" s="63"/>
      <c r="L162" s="63"/>
      <c r="M162" s="63"/>
      <c r="N162" s="63"/>
    </row>
    <row r="163" spans="3:14" customFormat="1" x14ac:dyDescent="0.35">
      <c r="C163" s="15"/>
      <c r="D163" s="5"/>
      <c r="F163" s="85"/>
      <c r="J163" s="153"/>
      <c r="K163" s="63"/>
      <c r="L163" s="63"/>
      <c r="M163" s="63"/>
      <c r="N163" s="63"/>
    </row>
    <row r="164" spans="3:14" customFormat="1" x14ac:dyDescent="0.35">
      <c r="C164" s="15"/>
      <c r="D164" s="5"/>
      <c r="F164" s="85"/>
      <c r="J164" s="153"/>
      <c r="K164" s="63"/>
      <c r="L164" s="63"/>
      <c r="M164" s="63"/>
      <c r="N164" s="63"/>
    </row>
    <row r="165" spans="3:14" customFormat="1" x14ac:dyDescent="0.35">
      <c r="C165" s="15"/>
      <c r="D165" s="5"/>
      <c r="F165" s="85"/>
      <c r="J165" s="153"/>
      <c r="K165" s="63"/>
      <c r="L165" s="63"/>
      <c r="M165" s="63"/>
      <c r="N165" s="63"/>
    </row>
    <row r="166" spans="3:14" customFormat="1" x14ac:dyDescent="0.35">
      <c r="C166" s="15"/>
      <c r="D166" s="5"/>
      <c r="F166" s="85"/>
      <c r="J166" s="153"/>
      <c r="K166" s="63"/>
      <c r="L166" s="63"/>
      <c r="M166" s="63"/>
      <c r="N166" s="63"/>
    </row>
    <row r="167" spans="3:14" customFormat="1" x14ac:dyDescent="0.35">
      <c r="C167" s="15"/>
      <c r="D167" s="5"/>
      <c r="F167" s="85"/>
      <c r="J167" s="153"/>
      <c r="K167" s="63"/>
      <c r="L167" s="63"/>
      <c r="M167" s="63"/>
      <c r="N167" s="63"/>
    </row>
    <row r="168" spans="3:14" customFormat="1" x14ac:dyDescent="0.35">
      <c r="C168" s="15"/>
      <c r="D168" s="5"/>
      <c r="F168" s="85"/>
      <c r="J168" s="153"/>
      <c r="K168" s="63"/>
      <c r="L168" s="63"/>
      <c r="M168" s="63"/>
      <c r="N168" s="63"/>
    </row>
    <row r="169" spans="3:14" customFormat="1" x14ac:dyDescent="0.35">
      <c r="C169" s="15"/>
      <c r="D169" s="5"/>
      <c r="F169" s="85"/>
      <c r="J169" s="153"/>
      <c r="K169" s="63"/>
      <c r="L169" s="63"/>
      <c r="M169" s="63"/>
      <c r="N169" s="63"/>
    </row>
    <row r="170" spans="3:14" customFormat="1" x14ac:dyDescent="0.35">
      <c r="C170" s="15"/>
      <c r="D170" s="5"/>
      <c r="F170" s="85"/>
      <c r="J170" s="153"/>
      <c r="K170" s="63"/>
      <c r="L170" s="63"/>
      <c r="M170" s="63"/>
      <c r="N170" s="63"/>
    </row>
    <row r="171" spans="3:14" customFormat="1" x14ac:dyDescent="0.35">
      <c r="C171" s="15"/>
      <c r="D171" s="5"/>
      <c r="F171" s="85"/>
      <c r="J171" s="153"/>
      <c r="K171" s="63"/>
      <c r="L171" s="63"/>
      <c r="M171" s="63"/>
      <c r="N171" s="63"/>
    </row>
    <row r="172" spans="3:14" customFormat="1" x14ac:dyDescent="0.35">
      <c r="C172" s="15"/>
      <c r="D172" s="5"/>
      <c r="F172" s="85"/>
      <c r="J172" s="153"/>
      <c r="K172" s="63"/>
      <c r="L172" s="63"/>
      <c r="M172" s="63"/>
      <c r="N172" s="63"/>
    </row>
    <row r="173" spans="3:14" customFormat="1" x14ac:dyDescent="0.35">
      <c r="C173" s="15"/>
      <c r="D173" s="5"/>
      <c r="F173" s="85"/>
      <c r="J173" s="153"/>
      <c r="K173" s="63"/>
      <c r="L173" s="63"/>
      <c r="M173" s="63"/>
      <c r="N173" s="63"/>
    </row>
    <row r="174" spans="3:14" customFormat="1" x14ac:dyDescent="0.35">
      <c r="C174" s="15"/>
      <c r="D174" s="5"/>
      <c r="F174" s="85"/>
      <c r="J174" s="153"/>
      <c r="K174" s="63"/>
      <c r="L174" s="63"/>
      <c r="M174" s="63"/>
      <c r="N174" s="63"/>
    </row>
    <row r="175" spans="3:14" customFormat="1" x14ac:dyDescent="0.35">
      <c r="C175" s="15"/>
      <c r="D175" s="5"/>
      <c r="F175" s="85"/>
      <c r="J175" s="153"/>
      <c r="K175" s="63"/>
      <c r="L175" s="63"/>
      <c r="M175" s="63"/>
      <c r="N175" s="63"/>
    </row>
    <row r="176" spans="3:14" customFormat="1" x14ac:dyDescent="0.35">
      <c r="C176" s="15"/>
      <c r="D176" s="5"/>
      <c r="F176" s="85"/>
      <c r="J176" s="153"/>
      <c r="K176" s="63"/>
      <c r="L176" s="63"/>
      <c r="M176" s="63"/>
      <c r="N176" s="63"/>
    </row>
    <row r="177" spans="3:14" customFormat="1" x14ac:dyDescent="0.35">
      <c r="C177" s="15"/>
      <c r="D177" s="5"/>
      <c r="F177" s="85"/>
      <c r="J177" s="153"/>
      <c r="K177" s="63"/>
      <c r="L177" s="63"/>
      <c r="M177" s="63"/>
      <c r="N177" s="63"/>
    </row>
    <row r="178" spans="3:14" customFormat="1" x14ac:dyDescent="0.35">
      <c r="C178" s="15"/>
      <c r="D178" s="5"/>
      <c r="F178" s="85"/>
      <c r="J178" s="153"/>
      <c r="K178" s="63"/>
      <c r="L178" s="63"/>
      <c r="M178" s="63"/>
      <c r="N178" s="63"/>
    </row>
    <row r="179" spans="3:14" customFormat="1" x14ac:dyDescent="0.35">
      <c r="C179" s="15"/>
      <c r="D179" s="5"/>
      <c r="F179" s="85"/>
      <c r="J179" s="153"/>
      <c r="K179" s="63"/>
      <c r="L179" s="63"/>
      <c r="M179" s="63"/>
      <c r="N179" s="63"/>
    </row>
    <row r="180" spans="3:14" customFormat="1" x14ac:dyDescent="0.35">
      <c r="C180" s="15"/>
      <c r="D180" s="5"/>
      <c r="F180" s="85"/>
      <c r="J180" s="153"/>
      <c r="K180" s="63"/>
      <c r="L180" s="63"/>
      <c r="M180" s="63"/>
      <c r="N180" s="63"/>
    </row>
    <row r="181" spans="3:14" customFormat="1" x14ac:dyDescent="0.35">
      <c r="C181" s="15"/>
      <c r="D181" s="5"/>
      <c r="F181" s="85"/>
      <c r="J181" s="153"/>
      <c r="K181" s="63"/>
      <c r="L181" s="63"/>
      <c r="M181" s="63"/>
      <c r="N181" s="63"/>
    </row>
    <row r="182" spans="3:14" customFormat="1" x14ac:dyDescent="0.35">
      <c r="C182" s="15"/>
      <c r="D182" s="5"/>
      <c r="F182" s="85"/>
      <c r="J182" s="153"/>
      <c r="K182" s="63"/>
      <c r="L182" s="63"/>
      <c r="M182" s="63"/>
      <c r="N182" s="63"/>
    </row>
    <row r="183" spans="3:14" customFormat="1" x14ac:dyDescent="0.35">
      <c r="C183" s="15"/>
      <c r="D183" s="5"/>
      <c r="F183" s="85"/>
      <c r="J183" s="153"/>
      <c r="K183" s="63"/>
      <c r="L183" s="63"/>
      <c r="M183" s="63"/>
      <c r="N183" s="63"/>
    </row>
    <row r="184" spans="3:14" customFormat="1" x14ac:dyDescent="0.35">
      <c r="C184" s="15"/>
      <c r="D184" s="5"/>
      <c r="F184" s="85"/>
      <c r="J184" s="153"/>
      <c r="K184" s="63"/>
      <c r="L184" s="63"/>
      <c r="M184" s="63"/>
      <c r="N184" s="63"/>
    </row>
    <row r="185" spans="3:14" customFormat="1" x14ac:dyDescent="0.35">
      <c r="C185" s="15"/>
      <c r="D185" s="5"/>
      <c r="F185" s="85"/>
      <c r="J185" s="153"/>
      <c r="K185" s="63"/>
      <c r="L185" s="63"/>
      <c r="M185" s="63"/>
      <c r="N185" s="63"/>
    </row>
    <row r="186" spans="3:14" customFormat="1" x14ac:dyDescent="0.35">
      <c r="C186" s="15"/>
      <c r="D186" s="5"/>
      <c r="F186" s="85"/>
      <c r="J186" s="153"/>
      <c r="K186" s="63"/>
      <c r="L186" s="63"/>
      <c r="M186" s="63"/>
      <c r="N186" s="63"/>
    </row>
    <row r="187" spans="3:14" customFormat="1" x14ac:dyDescent="0.35">
      <c r="C187" s="15"/>
      <c r="D187" s="5"/>
      <c r="F187" s="85"/>
      <c r="J187" s="153"/>
      <c r="K187" s="63"/>
      <c r="L187" s="63"/>
      <c r="M187" s="63"/>
      <c r="N187" s="63"/>
    </row>
    <row r="188" spans="3:14" customFormat="1" x14ac:dyDescent="0.35">
      <c r="C188" s="15"/>
      <c r="D188" s="5"/>
      <c r="F188" s="85"/>
      <c r="J188" s="153"/>
      <c r="K188" s="63"/>
      <c r="L188" s="63"/>
      <c r="M188" s="63"/>
      <c r="N188" s="63"/>
    </row>
    <row r="189" spans="3:14" customFormat="1" x14ac:dyDescent="0.35">
      <c r="C189" s="15"/>
      <c r="D189" s="5"/>
      <c r="F189" s="85"/>
      <c r="J189" s="153"/>
      <c r="K189" s="63"/>
      <c r="L189" s="63"/>
      <c r="M189" s="63"/>
      <c r="N189" s="63"/>
    </row>
    <row r="190" spans="3:14" customFormat="1" x14ac:dyDescent="0.35">
      <c r="C190" s="15"/>
      <c r="D190" s="5"/>
      <c r="F190" s="85"/>
      <c r="J190" s="153"/>
      <c r="K190" s="63"/>
      <c r="L190" s="63"/>
      <c r="M190" s="63"/>
      <c r="N190" s="63"/>
    </row>
    <row r="191" spans="3:14" customFormat="1" x14ac:dyDescent="0.35">
      <c r="C191" s="15"/>
      <c r="D191" s="5"/>
      <c r="F191" s="85"/>
      <c r="J191" s="153"/>
      <c r="K191" s="63"/>
      <c r="L191" s="63"/>
      <c r="M191" s="63"/>
      <c r="N191" s="63"/>
    </row>
    <row r="192" spans="3:14" customFormat="1" x14ac:dyDescent="0.35">
      <c r="C192" s="15"/>
      <c r="D192" s="5"/>
      <c r="F192" s="85"/>
      <c r="J192" s="153"/>
      <c r="K192" s="63"/>
      <c r="L192" s="63"/>
      <c r="M192" s="63"/>
      <c r="N192" s="63"/>
    </row>
    <row r="193" spans="3:14" customFormat="1" x14ac:dyDescent="0.35">
      <c r="C193" s="15"/>
      <c r="D193" s="5"/>
      <c r="F193" s="85"/>
      <c r="J193" s="153"/>
      <c r="K193" s="63"/>
      <c r="L193" s="63"/>
      <c r="M193" s="63"/>
      <c r="N193" s="63"/>
    </row>
    <row r="194" spans="3:14" customFormat="1" x14ac:dyDescent="0.35">
      <c r="C194" s="15"/>
      <c r="D194" s="5"/>
      <c r="F194" s="85"/>
      <c r="J194" s="153"/>
      <c r="K194" s="63"/>
      <c r="L194" s="63"/>
      <c r="M194" s="63"/>
      <c r="N194" s="63"/>
    </row>
    <row r="195" spans="3:14" customFormat="1" x14ac:dyDescent="0.35">
      <c r="C195" s="15"/>
      <c r="D195" s="5"/>
      <c r="F195" s="85"/>
      <c r="J195" s="153"/>
      <c r="K195" s="63"/>
      <c r="L195" s="63"/>
      <c r="M195" s="63"/>
      <c r="N195" s="63"/>
    </row>
    <row r="196" spans="3:14" customFormat="1" x14ac:dyDescent="0.35">
      <c r="C196" s="15"/>
      <c r="D196" s="5"/>
      <c r="F196" s="85"/>
      <c r="J196" s="153"/>
      <c r="K196" s="63"/>
      <c r="L196" s="63"/>
      <c r="M196" s="63"/>
      <c r="N196" s="63"/>
    </row>
    <row r="197" spans="3:14" customFormat="1" x14ac:dyDescent="0.35">
      <c r="C197" s="15"/>
      <c r="D197" s="5"/>
      <c r="F197" s="85"/>
      <c r="J197" s="153"/>
      <c r="K197" s="63"/>
      <c r="L197" s="63"/>
      <c r="M197" s="63"/>
      <c r="N197" s="63"/>
    </row>
    <row r="198" spans="3:14" customFormat="1" x14ac:dyDescent="0.35">
      <c r="C198" s="15"/>
      <c r="D198" s="5"/>
      <c r="F198" s="85"/>
      <c r="J198" s="153"/>
      <c r="K198" s="63"/>
      <c r="L198" s="63"/>
      <c r="M198" s="63"/>
      <c r="N198" s="63"/>
    </row>
    <row r="199" spans="3:14" customFormat="1" x14ac:dyDescent="0.35">
      <c r="C199" s="15"/>
      <c r="D199" s="5"/>
      <c r="F199" s="85"/>
      <c r="J199" s="153"/>
      <c r="K199" s="63"/>
      <c r="L199" s="63"/>
      <c r="M199" s="63"/>
      <c r="N199" s="63"/>
    </row>
    <row r="200" spans="3:14" customFormat="1" x14ac:dyDescent="0.35">
      <c r="C200" s="15"/>
      <c r="D200" s="5"/>
      <c r="F200" s="85"/>
      <c r="J200" s="153"/>
      <c r="K200" s="63"/>
      <c r="L200" s="63"/>
      <c r="M200" s="63"/>
      <c r="N200" s="63"/>
    </row>
    <row r="201" spans="3:14" customFormat="1" x14ac:dyDescent="0.35">
      <c r="C201" s="15"/>
      <c r="D201" s="5"/>
      <c r="F201" s="85"/>
      <c r="J201" s="153"/>
      <c r="K201" s="63"/>
      <c r="L201" s="63"/>
      <c r="M201" s="63"/>
      <c r="N201" s="63"/>
    </row>
    <row r="202" spans="3:14" customFormat="1" x14ac:dyDescent="0.35">
      <c r="C202" s="15"/>
      <c r="D202" s="5"/>
      <c r="F202" s="85"/>
      <c r="J202" s="153"/>
      <c r="K202" s="63"/>
      <c r="L202" s="63"/>
      <c r="M202" s="63"/>
      <c r="N202" s="63"/>
    </row>
    <row r="203" spans="3:14" customFormat="1" x14ac:dyDescent="0.35">
      <c r="C203" s="15"/>
      <c r="D203" s="5"/>
      <c r="F203" s="85"/>
      <c r="J203" s="153"/>
      <c r="K203" s="63"/>
      <c r="L203" s="63"/>
      <c r="M203" s="63"/>
      <c r="N203" s="63"/>
    </row>
    <row r="204" spans="3:14" customFormat="1" x14ac:dyDescent="0.35">
      <c r="C204" s="15"/>
      <c r="D204" s="5"/>
      <c r="F204" s="85"/>
      <c r="J204" s="153"/>
      <c r="K204" s="63"/>
      <c r="L204" s="63"/>
      <c r="M204" s="63"/>
      <c r="N204" s="63"/>
    </row>
    <row r="205" spans="3:14" customFormat="1" x14ac:dyDescent="0.35">
      <c r="C205" s="15"/>
      <c r="D205" s="5"/>
      <c r="F205" s="85"/>
      <c r="J205" s="153"/>
      <c r="K205" s="63"/>
      <c r="L205" s="63"/>
      <c r="M205" s="63"/>
      <c r="N205" s="63"/>
    </row>
    <row r="206" spans="3:14" customFormat="1" x14ac:dyDescent="0.35">
      <c r="C206" s="15"/>
      <c r="D206" s="5"/>
      <c r="F206" s="85"/>
      <c r="J206" s="153"/>
      <c r="K206" s="63"/>
      <c r="L206" s="63"/>
      <c r="M206" s="63"/>
      <c r="N206" s="63"/>
    </row>
    <row r="207" spans="3:14" customFormat="1" x14ac:dyDescent="0.35">
      <c r="C207" s="15"/>
      <c r="D207" s="5"/>
      <c r="F207" s="85"/>
      <c r="J207" s="153"/>
      <c r="K207" s="63"/>
      <c r="L207" s="63"/>
      <c r="M207" s="63"/>
      <c r="N207" s="63"/>
    </row>
    <row r="208" spans="3:14" customFormat="1" x14ac:dyDescent="0.35">
      <c r="C208" s="15"/>
      <c r="D208" s="5"/>
      <c r="F208" s="85"/>
      <c r="J208" s="153"/>
      <c r="K208" s="63"/>
      <c r="L208" s="63"/>
      <c r="M208" s="63"/>
      <c r="N208" s="63"/>
    </row>
    <row r="209" spans="3:14" customFormat="1" x14ac:dyDescent="0.35">
      <c r="C209" s="15"/>
      <c r="D209" s="5"/>
      <c r="F209" s="85"/>
      <c r="J209" s="153"/>
      <c r="K209" s="63"/>
      <c r="L209" s="63"/>
      <c r="M209" s="63"/>
      <c r="N209" s="63"/>
    </row>
    <row r="210" spans="3:14" customFormat="1" x14ac:dyDescent="0.35">
      <c r="C210" s="15"/>
      <c r="D210" s="5"/>
      <c r="F210" s="85"/>
      <c r="J210" s="153"/>
      <c r="K210" s="63"/>
      <c r="L210" s="63"/>
      <c r="M210" s="63"/>
      <c r="N210" s="63"/>
    </row>
    <row r="211" spans="3:14" customFormat="1" x14ac:dyDescent="0.35">
      <c r="C211" s="15"/>
      <c r="D211" s="5"/>
      <c r="F211" s="85"/>
      <c r="J211" s="153"/>
      <c r="K211" s="63"/>
      <c r="L211" s="63"/>
      <c r="M211" s="63"/>
      <c r="N211" s="63"/>
    </row>
    <row r="212" spans="3:14" customFormat="1" x14ac:dyDescent="0.35">
      <c r="C212" s="15"/>
      <c r="D212" s="5"/>
      <c r="F212" s="85"/>
      <c r="J212" s="153"/>
      <c r="K212" s="63"/>
      <c r="L212" s="63"/>
      <c r="M212" s="63"/>
      <c r="N212" s="63"/>
    </row>
    <row r="213" spans="3:14" customFormat="1" x14ac:dyDescent="0.35">
      <c r="C213" s="15"/>
      <c r="D213" s="5"/>
      <c r="F213" s="85"/>
      <c r="J213" s="153"/>
      <c r="K213" s="63"/>
      <c r="L213" s="63"/>
      <c r="M213" s="63"/>
      <c r="N213" s="63"/>
    </row>
    <row r="225" spans="6:6" x14ac:dyDescent="0.35">
      <c r="F225" s="48" t="s">
        <v>43</v>
      </c>
    </row>
    <row r="226" spans="6:6" x14ac:dyDescent="0.35">
      <c r="F226" s="86" t="s">
        <v>149</v>
      </c>
    </row>
    <row r="227" spans="6:6" x14ac:dyDescent="0.35">
      <c r="F227" s="86" t="s">
        <v>150</v>
      </c>
    </row>
    <row r="228" spans="6:6" x14ac:dyDescent="0.35">
      <c r="F228" s="87" t="s">
        <v>152</v>
      </c>
    </row>
    <row r="229" spans="6:6" x14ac:dyDescent="0.35">
      <c r="F229" s="88" t="s">
        <v>62</v>
      </c>
    </row>
    <row r="230" spans="6:6" x14ac:dyDescent="0.35">
      <c r="F230" s="81" t="s">
        <v>151</v>
      </c>
    </row>
    <row r="231" spans="6:6" x14ac:dyDescent="0.35">
      <c r="F231" s="81" t="s">
        <v>80</v>
      </c>
    </row>
    <row r="232" spans="6:6" x14ac:dyDescent="0.35">
      <c r="F232" s="81" t="s">
        <v>93</v>
      </c>
    </row>
    <row r="233" spans="6:6" x14ac:dyDescent="0.35">
      <c r="F233" s="81" t="s">
        <v>95</v>
      </c>
    </row>
    <row r="234" spans="6:6" x14ac:dyDescent="0.35">
      <c r="F234" s="81" t="s">
        <v>96</v>
      </c>
    </row>
    <row r="235" spans="6:6" x14ac:dyDescent="0.35">
      <c r="F235" s="81" t="s">
        <v>148</v>
      </c>
    </row>
  </sheetData>
  <sheetProtection formatCells="0" formatColumns="0" formatRows="0" insertColumns="0" insertRows="0" deleteColumns="0" deleteRows="0"/>
  <autoFilter ref="O1:O235">
    <filterColumn colId="0">
      <filters blank="1">
        <filter val="---------- NA-------------"/>
        <filter val="."/>
        <filter val="SIGNATURE"/>
      </filters>
    </filterColumn>
  </autoFilter>
  <mergeCells count="4">
    <mergeCell ref="D120:G120"/>
    <mergeCell ref="A120:B120"/>
    <mergeCell ref="J120:K120"/>
    <mergeCell ref="A119:C119"/>
  </mergeCells>
  <dataValidations count="1">
    <dataValidation operator="greaterThanOrEqual" allowBlank="1" showErrorMessage="1" errorTitle="Incorrect Entry" error="Must be a valid number greater than 1" sqref="F225:F235 C3:C117"/>
  </dataValidations>
  <printOptions horizontalCentered="1"/>
  <pageMargins left="0.23622047244094491" right="0.23622047244094491" top="0.39370078740157483" bottom="0" header="0.19685039370078741" footer="0.19685039370078741"/>
  <pageSetup paperSize="9" scale="77" orientation="landscape" verticalDpi="144" r:id="rId1"/>
  <headerFooter>
    <oddHeader>&amp;C&amp;"-,Bold"&amp;16SRI SARADHAMBIKA SPINTEX (P) LTD</oddHeader>
    <oddFooter>&amp;R&amp;P OF &amp;N</oddFooter>
  </headerFooter>
  <colBreaks count="2" manualBreakCount="2">
    <brk id="12" max="1048575" man="1"/>
    <brk id="15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9:F12"/>
  <sheetViews>
    <sheetView workbookViewId="0">
      <selection activeCell="F9" sqref="F9:F11"/>
    </sheetView>
  </sheetViews>
  <sheetFormatPr defaultRowHeight="15" x14ac:dyDescent="0.25"/>
  <sheetData>
    <row r="9" spans="5:6" x14ac:dyDescent="0.25">
      <c r="E9" t="s">
        <v>289</v>
      </c>
      <c r="F9">
        <v>67340</v>
      </c>
    </row>
    <row r="10" spans="5:6" x14ac:dyDescent="0.25">
      <c r="E10" t="s">
        <v>290</v>
      </c>
      <c r="F10">
        <v>14740</v>
      </c>
    </row>
    <row r="11" spans="5:6" x14ac:dyDescent="0.25">
      <c r="E11" t="s">
        <v>291</v>
      </c>
      <c r="F11">
        <v>3500</v>
      </c>
    </row>
    <row r="12" spans="5:6" x14ac:dyDescent="0.25">
      <c r="E12" t="s">
        <v>292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WAGES</vt:lpstr>
      <vt:lpstr>PROD BONUS WRK</vt:lpstr>
      <vt:lpstr>Sheet4</vt:lpstr>
      <vt:lpstr>WAGES!Print_Area</vt:lpstr>
      <vt:lpstr>'PROD BONUS WRK'!Print_Titles</vt:lpstr>
      <vt:lpstr>WAGES!Print_Titles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2013-08-07T10:42:24Z</cp:lastPrinted>
  <dcterms:created xsi:type="dcterms:W3CDTF">2006-09-16T00:00:00Z</dcterms:created>
  <dcterms:modified xsi:type="dcterms:W3CDTF">2020-12-07T12:39:36Z</dcterms:modified>
</cp:coreProperties>
</file>