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05" yWindow="-105" windowWidth="15600" windowHeight="11760" tabRatio="501"/>
  </bookViews>
  <sheets>
    <sheet name="WAGES" sheetId="20" r:id="rId1"/>
    <sheet name="PROD BONUS WRK" sheetId="22" r:id="rId2"/>
    <sheet name="Sheet1" sheetId="23" r:id="rId3"/>
  </sheets>
  <definedNames>
    <definedName name="_xlnm._FilterDatabase" localSheetId="1" hidden="1">'PROD BONUS WRK'!$L$1:$L$138</definedName>
    <definedName name="_xlnm._FilterDatabase" localSheetId="2" hidden="1">Sheet1!$C$2:$C$42</definedName>
    <definedName name="_xlnm._FilterDatabase" localSheetId="0" hidden="1">WAGES!$W$1:$W$37</definedName>
    <definedName name="_xlnm.Print_Area" localSheetId="1">'PROD BONUS WRK'!$A$1:$P$113</definedName>
    <definedName name="_xlnm.Print_Area" localSheetId="0">WAGES!$A$1:$W$37</definedName>
    <definedName name="_xlnm.Print_Titles" localSheetId="1">'PROD BONUS WRK'!$1:$2</definedName>
    <definedName name="_xlnm.Print_Titles" localSheetId="0">WAGES!$1:$3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20" l="1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P34" i="20"/>
  <c r="O44" i="20" l="1"/>
  <c r="O8" i="20"/>
  <c r="H34" i="20" l="1"/>
  <c r="O22" i="20" l="1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S34" i="20"/>
  <c r="O6" i="20"/>
  <c r="O11" i="20"/>
  <c r="I11" i="20"/>
  <c r="L11" i="20" s="1"/>
  <c r="J11" i="20"/>
  <c r="G31" i="22"/>
  <c r="I31" i="22" s="1"/>
  <c r="K31" i="22" s="1"/>
  <c r="G30" i="22"/>
  <c r="I30" i="22" s="1"/>
  <c r="G29" i="22"/>
  <c r="H29" i="22" s="1"/>
  <c r="G28" i="22"/>
  <c r="I28" i="22" s="1"/>
  <c r="G27" i="22"/>
  <c r="H27" i="22" s="1"/>
  <c r="G26" i="22"/>
  <c r="I26" i="22" s="1"/>
  <c r="G25" i="22"/>
  <c r="H25" i="22" s="1"/>
  <c r="G24" i="22"/>
  <c r="H24" i="22" s="1"/>
  <c r="G23" i="22"/>
  <c r="H23" i="22" s="1"/>
  <c r="G22" i="22"/>
  <c r="I22" i="22" s="1"/>
  <c r="G21" i="22"/>
  <c r="H21" i="22" s="1"/>
  <c r="G20" i="22"/>
  <c r="I20" i="22" s="1"/>
  <c r="G19" i="22"/>
  <c r="H19" i="22" s="1"/>
  <c r="G18" i="22"/>
  <c r="I18" i="22" s="1"/>
  <c r="G17" i="22"/>
  <c r="I17" i="22" s="1"/>
  <c r="G16" i="22"/>
  <c r="I16" i="22" s="1"/>
  <c r="G15" i="22"/>
  <c r="H15" i="22" s="1"/>
  <c r="G14" i="22"/>
  <c r="H14" i="22" s="1"/>
  <c r="G13" i="22"/>
  <c r="I13" i="22" s="1"/>
  <c r="G12" i="22"/>
  <c r="H12" i="22" s="1"/>
  <c r="G11" i="22"/>
  <c r="H11" i="22" s="1"/>
  <c r="G10" i="22"/>
  <c r="H10" i="22" s="1"/>
  <c r="G9" i="22"/>
  <c r="H9" i="22" s="1"/>
  <c r="G8" i="22"/>
  <c r="H8" i="22" s="1"/>
  <c r="G7" i="22"/>
  <c r="I7" i="22" s="1"/>
  <c r="G6" i="22"/>
  <c r="H6" i="22" s="1"/>
  <c r="G5" i="22"/>
  <c r="H5" i="22" s="1"/>
  <c r="G4" i="22"/>
  <c r="H4" i="22" s="1"/>
  <c r="G3" i="22"/>
  <c r="I3" i="22" s="1"/>
  <c r="I4" i="22" l="1"/>
  <c r="K18" i="22"/>
  <c r="K22" i="22"/>
  <c r="K26" i="22"/>
  <c r="K30" i="22"/>
  <c r="I8" i="22"/>
  <c r="K8" i="22" s="1"/>
  <c r="H7" i="22"/>
  <c r="H3" i="22"/>
  <c r="H17" i="22"/>
  <c r="I5" i="22"/>
  <c r="K5" i="22" s="1"/>
  <c r="I9" i="22"/>
  <c r="K9" i="22" s="1"/>
  <c r="H31" i="22"/>
  <c r="K3" i="22"/>
  <c r="K7" i="22"/>
  <c r="I6" i="22"/>
  <c r="I33" i="22" s="1"/>
  <c r="I10" i="22"/>
  <c r="K10" i="22" s="1"/>
  <c r="K4" i="22"/>
  <c r="K16" i="22"/>
  <c r="K20" i="22"/>
  <c r="K28" i="22"/>
  <c r="K13" i="22"/>
  <c r="K17" i="22"/>
  <c r="K21" i="22"/>
  <c r="K11" i="20"/>
  <c r="M11" i="20" s="1"/>
  <c r="H30" i="22"/>
  <c r="I29" i="22"/>
  <c r="K29" i="22" s="1"/>
  <c r="H28" i="22"/>
  <c r="I27" i="22"/>
  <c r="K27" i="22" s="1"/>
  <c r="H26" i="22"/>
  <c r="I25" i="22"/>
  <c r="K25" i="22" s="1"/>
  <c r="I24" i="22"/>
  <c r="K24" i="22" s="1"/>
  <c r="I23" i="22"/>
  <c r="K23" i="22" s="1"/>
  <c r="H22" i="22"/>
  <c r="I21" i="22"/>
  <c r="H20" i="22"/>
  <c r="I19" i="22"/>
  <c r="K19" i="22" s="1"/>
  <c r="H18" i="22"/>
  <c r="H16" i="22"/>
  <c r="I15" i="22"/>
  <c r="K15" i="22" s="1"/>
  <c r="I14" i="22"/>
  <c r="K14" i="22" s="1"/>
  <c r="H13" i="22"/>
  <c r="I12" i="22"/>
  <c r="K12" i="22" s="1"/>
  <c r="I11" i="22"/>
  <c r="K11" i="22" s="1"/>
  <c r="K6" i="22" l="1"/>
  <c r="K33" i="22" s="1"/>
  <c r="Q11" i="20"/>
  <c r="T11" i="20" s="1"/>
  <c r="U11" i="20" s="1"/>
  <c r="V11" i="20" s="1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9" i="22"/>
  <c r="A8" i="22"/>
  <c r="A7" i="22"/>
  <c r="A6" i="22"/>
  <c r="A5" i="22"/>
  <c r="A4" i="22"/>
  <c r="A3" i="22"/>
  <c r="J33" i="22" l="1"/>
  <c r="H33" i="22"/>
  <c r="G33" i="22"/>
  <c r="F33" i="22"/>
  <c r="E33" i="22"/>
  <c r="R34" i="20" l="1"/>
  <c r="I4" i="20" l="1"/>
  <c r="L4" i="20" l="1"/>
  <c r="O34" i="20"/>
  <c r="I8" i="20" l="1"/>
  <c r="L8" i="20" s="1"/>
  <c r="J8" i="20"/>
  <c r="I9" i="20"/>
  <c r="L9" i="20" s="1"/>
  <c r="J9" i="20"/>
  <c r="J6" i="20"/>
  <c r="I6" i="20"/>
  <c r="L6" i="20" s="1"/>
  <c r="I5" i="20"/>
  <c r="L5" i="20" s="1"/>
  <c r="J5" i="20"/>
  <c r="K8" i="20" l="1"/>
  <c r="K9" i="20"/>
  <c r="K6" i="20"/>
  <c r="K5" i="20"/>
  <c r="M8" i="20" l="1"/>
  <c r="Q8" i="20" s="1"/>
  <c r="M9" i="20"/>
  <c r="M5" i="20"/>
  <c r="Q5" i="20" s="1"/>
  <c r="M6" i="20"/>
  <c r="Q6" i="20" s="1"/>
  <c r="Q9" i="20" l="1"/>
  <c r="T9" i="20" s="1"/>
  <c r="U9" i="20" s="1"/>
  <c r="V9" i="20" s="1"/>
  <c r="W9" i="20" s="1"/>
  <c r="T6" i="20"/>
  <c r="U6" i="20" s="1"/>
  <c r="V6" i="20" s="1"/>
  <c r="T8" i="20"/>
  <c r="U8" i="20" s="1"/>
  <c r="V8" i="20" s="1"/>
  <c r="T5" i="20"/>
  <c r="U5" i="20" s="1"/>
  <c r="V5" i="20" s="1"/>
  <c r="M7" i="22"/>
  <c r="N7" i="22" s="1"/>
  <c r="Z27" i="20" l="1"/>
  <c r="A4" i="20" l="1"/>
  <c r="I30" i="20"/>
  <c r="L30" i="20" s="1"/>
  <c r="J30" i="20"/>
  <c r="K30" i="20" l="1"/>
  <c r="M30" i="20" l="1"/>
  <c r="M29" i="22"/>
  <c r="N29" i="22" s="1"/>
  <c r="Q30" i="20" l="1"/>
  <c r="T30" i="20" s="1"/>
  <c r="U30" i="20" s="1"/>
  <c r="V30" i="20" s="1"/>
  <c r="I27" i="20"/>
  <c r="L27" i="20" s="1"/>
  <c r="J27" i="20"/>
  <c r="I26" i="20"/>
  <c r="L26" i="20" s="1"/>
  <c r="J26" i="20"/>
  <c r="I25" i="20"/>
  <c r="L25" i="20" s="1"/>
  <c r="J25" i="20"/>
  <c r="I24" i="20"/>
  <c r="L24" i="20" s="1"/>
  <c r="J24" i="20"/>
  <c r="I23" i="20"/>
  <c r="L23" i="20" s="1"/>
  <c r="J23" i="20"/>
  <c r="I22" i="20"/>
  <c r="L22" i="20" s="1"/>
  <c r="J22" i="20"/>
  <c r="I21" i="20"/>
  <c r="L21" i="20" s="1"/>
  <c r="J21" i="20"/>
  <c r="I18" i="20"/>
  <c r="L18" i="20" s="1"/>
  <c r="J18" i="20"/>
  <c r="I17" i="20"/>
  <c r="L17" i="20" s="1"/>
  <c r="J17" i="20"/>
  <c r="I16" i="20"/>
  <c r="L16" i="20" s="1"/>
  <c r="J16" i="20"/>
  <c r="K22" i="20" l="1"/>
  <c r="M15" i="22"/>
  <c r="N15" i="22" s="1"/>
  <c r="M26" i="22"/>
  <c r="N26" i="22" s="1"/>
  <c r="M22" i="22"/>
  <c r="N22" i="22" s="1"/>
  <c r="M17" i="22"/>
  <c r="N17" i="22" s="1"/>
  <c r="M24" i="22"/>
  <c r="N24" i="22" s="1"/>
  <c r="M16" i="22"/>
  <c r="N16" i="22" s="1"/>
  <c r="M21" i="22"/>
  <c r="N21" i="22" s="1"/>
  <c r="M23" i="22"/>
  <c r="N23" i="22" s="1"/>
  <c r="M25" i="22"/>
  <c r="N25" i="22" s="1"/>
  <c r="K17" i="20"/>
  <c r="K18" i="20"/>
  <c r="K23" i="20"/>
  <c r="K24" i="20"/>
  <c r="K25" i="20"/>
  <c r="K26" i="20"/>
  <c r="K27" i="20"/>
  <c r="M20" i="22"/>
  <c r="N20" i="22" s="1"/>
  <c r="K21" i="20"/>
  <c r="K16" i="20"/>
  <c r="D65" i="23"/>
  <c r="M22" i="20" l="1"/>
  <c r="Q22" i="20" s="1"/>
  <c r="T22" i="20" s="1"/>
  <c r="U22" i="20" s="1"/>
  <c r="M27" i="20"/>
  <c r="Q27" i="20" s="1"/>
  <c r="M21" i="20"/>
  <c r="Q21" i="20" s="1"/>
  <c r="M25" i="20"/>
  <c r="Q25" i="20" s="1"/>
  <c r="M18" i="20"/>
  <c r="Q18" i="20" s="1"/>
  <c r="M24" i="20"/>
  <c r="M17" i="20"/>
  <c r="Q17" i="20" s="1"/>
  <c r="M23" i="20"/>
  <c r="M16" i="20"/>
  <c r="M26" i="20"/>
  <c r="Q26" i="20" l="1"/>
  <c r="T26" i="20" s="1"/>
  <c r="U26" i="20" s="1"/>
  <c r="V26" i="20" s="1"/>
  <c r="W26" i="20" s="1"/>
  <c r="Q24" i="20"/>
  <c r="T24" i="20" s="1"/>
  <c r="U24" i="20" s="1"/>
  <c r="V24" i="20" s="1"/>
  <c r="Q16" i="20"/>
  <c r="T16" i="20" s="1"/>
  <c r="U16" i="20" s="1"/>
  <c r="V16" i="20" s="1"/>
  <c r="W16" i="20" s="1"/>
  <c r="Q23" i="20"/>
  <c r="T23" i="20" s="1"/>
  <c r="U23" i="20" s="1"/>
  <c r="V23" i="20" s="1"/>
  <c r="T18" i="20"/>
  <c r="U18" i="20" s="1"/>
  <c r="V18" i="20" s="1"/>
  <c r="W18" i="20" s="1"/>
  <c r="T17" i="20"/>
  <c r="U17" i="20" s="1"/>
  <c r="V17" i="20" s="1"/>
  <c r="W17" i="20" s="1"/>
  <c r="T25" i="20"/>
  <c r="U25" i="20" s="1"/>
  <c r="V25" i="20" s="1"/>
  <c r="W25" i="20" s="1"/>
  <c r="T27" i="20"/>
  <c r="U27" i="20" s="1"/>
  <c r="V27" i="20" s="1"/>
  <c r="T21" i="20"/>
  <c r="U21" i="20" s="1"/>
  <c r="V21" i="20" s="1"/>
  <c r="V22" i="20"/>
  <c r="W22" i="20" s="1"/>
  <c r="X34" i="20"/>
  <c r="O33" i="22"/>
  <c r="I15" i="20" l="1"/>
  <c r="L15" i="20" s="1"/>
  <c r="J15" i="20"/>
  <c r="I14" i="20"/>
  <c r="L14" i="20" s="1"/>
  <c r="J14" i="20"/>
  <c r="K14" i="20" l="1"/>
  <c r="K15" i="20"/>
  <c r="M15" i="20" l="1"/>
  <c r="Q15" i="20" s="1"/>
  <c r="M14" i="20"/>
  <c r="Q14" i="20" s="1"/>
  <c r="T15" i="20" l="1"/>
  <c r="U15" i="20" s="1"/>
  <c r="V15" i="20" s="1"/>
  <c r="W15" i="20" s="1"/>
  <c r="T14" i="20"/>
  <c r="U14" i="20" s="1"/>
  <c r="V14" i="20" s="1"/>
  <c r="W14" i="20" s="1"/>
  <c r="M13" i="22"/>
  <c r="N13" i="22" s="1"/>
  <c r="P13" i="22" s="1"/>
  <c r="M14" i="22"/>
  <c r="N14" i="22" s="1"/>
  <c r="P14" i="22" s="1"/>
  <c r="M8" i="22" l="1"/>
  <c r="N8" i="22" s="1"/>
  <c r="P8" i="22" s="1"/>
  <c r="C47" i="23"/>
  <c r="C49" i="23" s="1"/>
  <c r="J31" i="20" l="1"/>
  <c r="I31" i="20"/>
  <c r="L31" i="20" s="1"/>
  <c r="K31" i="20" l="1"/>
  <c r="M31" i="20" l="1"/>
  <c r="Q31" i="20" s="1"/>
  <c r="M30" i="22"/>
  <c r="N30" i="22" s="1"/>
  <c r="P30" i="22" s="1"/>
  <c r="T31" i="20" l="1"/>
  <c r="U31" i="20" s="1"/>
  <c r="V31" i="20" s="1"/>
  <c r="M9" i="22"/>
  <c r="N9" i="22" s="1"/>
  <c r="P9" i="22" s="1"/>
  <c r="N34" i="20" l="1"/>
  <c r="J19" i="20"/>
  <c r="I19" i="20"/>
  <c r="L19" i="20" s="1"/>
  <c r="M18" i="22"/>
  <c r="N18" i="22" s="1"/>
  <c r="P18" i="22" s="1"/>
  <c r="M3" i="22" l="1"/>
  <c r="N3" i="22" s="1"/>
  <c r="P3" i="22" s="1"/>
  <c r="K19" i="20"/>
  <c r="I32" i="20"/>
  <c r="L32" i="20" s="1"/>
  <c r="J32" i="20"/>
  <c r="M19" i="20" l="1"/>
  <c r="Q19" i="20" s="1"/>
  <c r="K32" i="20"/>
  <c r="T19" i="20" l="1"/>
  <c r="U19" i="20" s="1"/>
  <c r="V19" i="20" s="1"/>
  <c r="M32" i="20"/>
  <c r="M31" i="22"/>
  <c r="N31" i="22" s="1"/>
  <c r="P31" i="22" s="1"/>
  <c r="Q32" i="20" l="1"/>
  <c r="T32" i="20" s="1"/>
  <c r="U32" i="20" s="1"/>
  <c r="V32" i="20" s="1"/>
  <c r="W32" i="20" s="1"/>
  <c r="M27" i="22"/>
  <c r="N27" i="22" s="1"/>
  <c r="P27" i="22" s="1"/>
  <c r="J28" i="20" l="1"/>
  <c r="I28" i="20"/>
  <c r="L28" i="20" s="1"/>
  <c r="J7" i="20"/>
  <c r="I7" i="20"/>
  <c r="J4" i="20"/>
  <c r="L7" i="20" l="1"/>
  <c r="K7" i="20"/>
  <c r="K28" i="20"/>
  <c r="K4" i="20"/>
  <c r="M4" i="20" l="1"/>
  <c r="Q4" i="20" s="1"/>
  <c r="M28" i="20"/>
  <c r="Q28" i="20" s="1"/>
  <c r="M7" i="20"/>
  <c r="Q7" i="20" s="1"/>
  <c r="T28" i="20" l="1"/>
  <c r="U28" i="20" s="1"/>
  <c r="V28" i="20" s="1"/>
  <c r="T7" i="20"/>
  <c r="U7" i="20" s="1"/>
  <c r="T4" i="20"/>
  <c r="U4" i="20" s="1"/>
  <c r="J29" i="20"/>
  <c r="I29" i="20"/>
  <c r="L29" i="20" s="1"/>
  <c r="J20" i="20"/>
  <c r="I20" i="20"/>
  <c r="L20" i="20" s="1"/>
  <c r="J13" i="20"/>
  <c r="I13" i="20"/>
  <c r="L13" i="20" s="1"/>
  <c r="J12" i="20"/>
  <c r="I12" i="20"/>
  <c r="L12" i="20" s="1"/>
  <c r="J10" i="20"/>
  <c r="I10" i="20"/>
  <c r="M6" i="22"/>
  <c r="N6" i="22" s="1"/>
  <c r="P6" i="22" s="1"/>
  <c r="M28" i="22"/>
  <c r="N28" i="22" s="1"/>
  <c r="P28" i="22" s="1"/>
  <c r="M12" i="22"/>
  <c r="N12" i="22" s="1"/>
  <c r="P12" i="22" s="1"/>
  <c r="M11" i="22"/>
  <c r="N11" i="22" s="1"/>
  <c r="P11" i="22" s="1"/>
  <c r="L10" i="20" l="1"/>
  <c r="I34" i="20"/>
  <c r="V7" i="20"/>
  <c r="V4" i="20"/>
  <c r="M19" i="22"/>
  <c r="N19" i="22" s="1"/>
  <c r="P19" i="22" s="1"/>
  <c r="J34" i="20"/>
  <c r="K12" i="20"/>
  <c r="K10" i="20"/>
  <c r="K13" i="20"/>
  <c r="K20" i="20"/>
  <c r="K29" i="20"/>
  <c r="L34" i="20" l="1"/>
  <c r="K34" i="20"/>
  <c r="M12" i="20"/>
  <c r="Q12" i="20" s="1"/>
  <c r="M20" i="20"/>
  <c r="Q20" i="20" s="1"/>
  <c r="M13" i="20"/>
  <c r="M29" i="20"/>
  <c r="Q29" i="20" s="1"/>
  <c r="M10" i="20"/>
  <c r="Q10" i="20" s="1"/>
  <c r="P33" i="22"/>
  <c r="Q13" i="20" l="1"/>
  <c r="T13" i="20" s="1"/>
  <c r="U13" i="20" s="1"/>
  <c r="V13" i="20" s="1"/>
  <c r="W13" i="20" s="1"/>
  <c r="T20" i="20"/>
  <c r="T12" i="20"/>
  <c r="M34" i="20"/>
  <c r="T29" i="20" l="1"/>
  <c r="U29" i="20" s="1"/>
  <c r="V29" i="20" s="1"/>
  <c r="T10" i="20"/>
  <c r="U10" i="20" s="1"/>
  <c r="U12" i="20"/>
  <c r="V12" i="20" s="1"/>
  <c r="U20" i="20"/>
  <c r="V20" i="20" s="1"/>
  <c r="Q34" i="20"/>
  <c r="N33" i="22"/>
  <c r="U34" i="20" l="1"/>
  <c r="V10" i="20"/>
  <c r="V34" i="20" s="1"/>
  <c r="T34" i="20"/>
  <c r="M33" i="22"/>
  <c r="W10" i="20" l="1"/>
</calcChain>
</file>

<file path=xl/comments1.xml><?xml version="1.0" encoding="utf-8"?>
<comments xmlns="http://schemas.openxmlformats.org/spreadsheetml/2006/main">
  <authors>
    <author>Author</author>
  </authors>
  <commentList>
    <comment ref="P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PAN CARD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COAT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PAN CARD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COAT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COAT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PANCARD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COAT</t>
        </r>
      </text>
    </comment>
  </commentList>
</comments>
</file>

<file path=xl/sharedStrings.xml><?xml version="1.0" encoding="utf-8"?>
<sst xmlns="http://schemas.openxmlformats.org/spreadsheetml/2006/main" count="240" uniqueCount="141">
  <si>
    <t>PF</t>
  </si>
  <si>
    <t>SIGNATURE</t>
  </si>
  <si>
    <t>GP</t>
  </si>
  <si>
    <t>HRA</t>
  </si>
  <si>
    <t>ESI</t>
  </si>
  <si>
    <t>ESI
NO</t>
  </si>
  <si>
    <t>TEA</t>
  </si>
  <si>
    <t>UAN</t>
  </si>
  <si>
    <t>NAME</t>
  </si>
  <si>
    <t>TOTALS</t>
  </si>
  <si>
    <t>NET PAY</t>
  </si>
  <si>
    <t>TOT DED</t>
  </si>
  <si>
    <t>ADV</t>
  </si>
  <si>
    <t>RND OFF</t>
  </si>
  <si>
    <t>S
NO</t>
  </si>
  <si>
    <t>T
NO</t>
  </si>
  <si>
    <t xml:space="preserve">BAS &amp; DA </t>
  </si>
  <si>
    <t>TOT SAL</t>
  </si>
  <si>
    <t>FIX/
DAY</t>
  </si>
  <si>
    <t>PREPARED BY</t>
  </si>
  <si>
    <t>CHECKED BY</t>
  </si>
  <si>
    <t>MD SIGNATURE</t>
  </si>
  <si>
    <t>PUNCH-NO</t>
  </si>
  <si>
    <t>PRS DAYS</t>
  </si>
  <si>
    <t>GROSS</t>
  </si>
  <si>
    <t>DEDUCTIONS</t>
  </si>
  <si>
    <t>TOT DAYS</t>
  </si>
  <si>
    <t>S NO</t>
  </si>
  <si>
    <t>T NO</t>
  </si>
  <si>
    <t>FIXED
/DAY</t>
  </si>
  <si>
    <t>WH</t>
  </si>
  <si>
    <t>INC AMT</t>
  </si>
  <si>
    <t>WH AMT</t>
  </si>
  <si>
    <t>TOTAL</t>
  </si>
  <si>
    <t>RND TOT</t>
  </si>
  <si>
    <t>FM SIGNATURE</t>
  </si>
  <si>
    <t>SATRUGHANA DAS</t>
  </si>
  <si>
    <t>DIGAMBER BEHERA</t>
  </si>
  <si>
    <t>BICHHAND PATRA</t>
  </si>
  <si>
    <t>BALARAMPATRA</t>
  </si>
  <si>
    <t>D.RATNAKAR PATRA</t>
  </si>
  <si>
    <t>ASHESA PATRA</t>
  </si>
  <si>
    <t>KAMAL PATRA</t>
  </si>
  <si>
    <t>TAHASIL CHHATAR</t>
  </si>
  <si>
    <t>SANTOSH BEHERA</t>
  </si>
  <si>
    <t>TUNA PATRA</t>
  </si>
  <si>
    <t>MANOJPATRA</t>
  </si>
  <si>
    <t>JAYADEBASUNA</t>
  </si>
  <si>
    <t>ASHOK BHOSAGAR</t>
  </si>
  <si>
    <t>GANESWAR NAYAK</t>
  </si>
  <si>
    <t>DHARANIDHAR DAS</t>
  </si>
  <si>
    <t>5607575331</t>
  </si>
  <si>
    <t>PRADIP DEHURI</t>
  </si>
  <si>
    <t>CHAKRADHAR BEHERA</t>
  </si>
  <si>
    <t>PRAKAS CHANDAR SINGH</t>
  </si>
  <si>
    <t>BAIRAGI CHARAN DAS</t>
  </si>
  <si>
    <t>BIJU BAG</t>
  </si>
  <si>
    <t>GANESWAR PATRA</t>
  </si>
  <si>
    <t>NIRANJAN KUMBHAR</t>
  </si>
  <si>
    <t>MOHAN PATRA</t>
  </si>
  <si>
    <t>TUFAN THAKUR</t>
  </si>
  <si>
    <t>5607575231</t>
  </si>
  <si>
    <t>ROHIT DAS</t>
  </si>
  <si>
    <t>SADANANDA PATRA</t>
  </si>
  <si>
    <t>BRUSHABHANU PATRA</t>
  </si>
  <si>
    <t>BINAYKUMAR MAHANTA</t>
  </si>
  <si>
    <t>SANIDEVAL</t>
  </si>
  <si>
    <t>RAJESH NAIK</t>
  </si>
  <si>
    <t>KENTA SWAIN</t>
  </si>
  <si>
    <t>SHARAT MALIK</t>
  </si>
  <si>
    <t>SHARAT MALEI</t>
  </si>
  <si>
    <t>MANGTA BODRA</t>
  </si>
  <si>
    <t>BAGUN BODRA</t>
  </si>
  <si>
    <t>GANESH BODRA</t>
  </si>
  <si>
    <t>CHANDAN KUMAR</t>
  </si>
  <si>
    <t>SUJEETH KUMAR</t>
  </si>
  <si>
    <t>ARUNANAND KARJI</t>
  </si>
  <si>
    <t>TUNNOO</t>
  </si>
  <si>
    <t>MANIKANDAN VADIVEL</t>
  </si>
  <si>
    <t>KAVI</t>
  </si>
  <si>
    <t>THROUGH SBI 20466007053</t>
  </si>
  <si>
    <t>THROUGH SBI 20466007086</t>
  </si>
  <si>
    <t>THROUGH SBI 20466007111</t>
  </si>
  <si>
    <t>THROUGH SBI 20466007166</t>
  </si>
  <si>
    <t>PRATAP MARANDI</t>
  </si>
  <si>
    <t>BALANCE</t>
  </si>
  <si>
    <t>.</t>
  </si>
  <si>
    <t>FAKIR MALLIK</t>
  </si>
  <si>
    <t>RUDRA BEHERA</t>
  </si>
  <si>
    <t>KHAGESWAR PATRA</t>
  </si>
  <si>
    <t>SLNO</t>
  </si>
  <si>
    <t>BANK ACCOUNT STATUS</t>
  </si>
  <si>
    <t>FORM RECEIVED WILL LEFT IN NOV 2019</t>
  </si>
  <si>
    <t>FORM RECEIVED</t>
  </si>
  <si>
    <t>SB ACCOUNT</t>
  </si>
  <si>
    <t>LEFT</t>
  </si>
  <si>
    <t>SBI ACCOUNT</t>
  </si>
  <si>
    <t>LEFT DURING OCT &amp;NOV 2019</t>
  </si>
  <si>
    <t>BANK A/C FORMS RECEIVED</t>
  </si>
  <si>
    <t>SBI ACCOUNT EXISTS</t>
  </si>
  <si>
    <t>TOTAL PERSONS WITHOUT SBI A/C</t>
  </si>
  <si>
    <t>THROUGH SBI 36252214226</t>
  </si>
  <si>
    <t>BRANCHI PATRA</t>
  </si>
  <si>
    <t>DILLIP SINGH</t>
  </si>
  <si>
    <t>SANTHOSH PATRA</t>
  </si>
  <si>
    <t>ASHESH PATRA</t>
  </si>
  <si>
    <t>VINOD</t>
  </si>
  <si>
    <t>SANTOSH PATRA</t>
  </si>
  <si>
    <t>THROUGH SBI 20466008910</t>
  </si>
  <si>
    <t>THROUGH SBI 20056352992</t>
  </si>
  <si>
    <t>ASHESH PATRA(NEW)</t>
  </si>
  <si>
    <t>PRAKASH CHANDAR SINGH</t>
  </si>
  <si>
    <t>JMD SIGNATURE</t>
  </si>
  <si>
    <t>A</t>
  </si>
  <si>
    <t>ANTARJYAMI NAIK</t>
  </si>
  <si>
    <t>RANJIT PATRA</t>
  </si>
  <si>
    <t>BIPIN PATRA</t>
  </si>
  <si>
    <t>SANJIT NAIK</t>
  </si>
  <si>
    <t>AJIT NAIK</t>
  </si>
  <si>
    <t>TAPAN NAIK</t>
  </si>
  <si>
    <t>MITU NAIK</t>
  </si>
  <si>
    <t>PRADIP PATRA</t>
  </si>
  <si>
    <t>PARAMESWAR MAJHI</t>
  </si>
  <si>
    <t>BIPINI PATRA</t>
  </si>
  <si>
    <t>PRATAP PATRA</t>
  </si>
  <si>
    <t xml:space="preserve"> THROUGH SBI 20466007064</t>
  </si>
  <si>
    <t>KESABA SINGKU</t>
  </si>
  <si>
    <t>BAPISANDAL</t>
  </si>
  <si>
    <t>SUKRO HO</t>
  </si>
  <si>
    <t>BAPI SANDAL</t>
  </si>
  <si>
    <t>ATTD INCENTIVE</t>
  </si>
  <si>
    <t>PROD INCENTIVE</t>
  </si>
  <si>
    <t>NAME OF THE EMPLOYEE</t>
  </si>
  <si>
    <t>PRES  DAYS</t>
  </si>
  <si>
    <t/>
  </si>
  <si>
    <t>PRODUCTION BONUS WORKINGS FOR JUNE 2020</t>
  </si>
  <si>
    <t>DILIP MOHAKUD</t>
  </si>
  <si>
    <t>&gt; 26 DAYS</t>
  </si>
  <si>
    <t>3RD INSTALLMENT ON PRODUCTION BONUS OF 1ST HALF YEAR</t>
  </si>
  <si>
    <t>CASUAL INSIDE WORKERS JUNE 2020 SALARY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</si>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</sst>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"/>
    <numFmt numFmtId="168" formatCode="_-* #,##0.00_-;\-* #,##0.00_-;_-* &quot;-&quot;??_-;_-@_-"/>
    <numFmt numFmtId="169" formatCode="_-* #,##0_-;\-* #,##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3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sz val="18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8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</cellStyleXfs>
  <cellXfs count="169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0" fontId="0" fillId="0" borderId="0" xfId="0" applyFill="1"/>
    <xf numFmtId="0" fontId="6" fillId="0" borderId="1" xfId="0" applyNumberFormat="1" applyFont="1" applyFill="1" applyBorder="1" applyAlignment="1" applyProtection="1">
      <alignment horizontal="left" vertical="center" shrinkToFit="1"/>
      <protection locked="0"/>
    </xf>
    <xf numFmtId="1" fontId="6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9" fillId="0" borderId="1" xfId="0" applyNumberFormat="1" applyFont="1" applyFill="1" applyBorder="1" applyAlignment="1" applyProtection="1">
      <alignment horizontal="center" vertical="center" shrinkToFit="1"/>
      <protection locked="0"/>
    </xf>
    <xf numFmtId="166" fontId="8" fillId="0" borderId="1" xfId="1" applyNumberFormat="1" applyFont="1" applyFill="1" applyBorder="1" applyAlignment="1" applyProtection="1">
      <alignment horizontal="right" vertical="center" shrinkToFit="1"/>
      <protection locked="0"/>
    </xf>
    <xf numFmtId="165" fontId="8" fillId="0" borderId="1" xfId="1" applyNumberFormat="1" applyFont="1" applyFill="1" applyBorder="1" applyAlignment="1" applyProtection="1">
      <alignment horizontal="right" vertical="center" shrinkToFit="1"/>
      <protection locked="0"/>
    </xf>
    <xf numFmtId="165" fontId="6" fillId="0" borderId="1" xfId="1" applyNumberFormat="1" applyFont="1" applyFill="1" applyBorder="1" applyAlignment="1" applyProtection="1">
      <alignment horizontal="right" vertical="center" shrinkToFit="1"/>
      <protection locked="0"/>
    </xf>
    <xf numFmtId="1" fontId="7" fillId="0" borderId="1" xfId="0" applyNumberFormat="1" applyFont="1" applyBorder="1" applyAlignment="1">
      <alignment vertical="center"/>
    </xf>
    <xf numFmtId="165" fontId="8" fillId="0" borderId="1" xfId="1" applyNumberFormat="1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 applyProtection="1">
      <alignment horizontal="right" vertical="center"/>
      <protection locked="0"/>
    </xf>
    <xf numFmtId="0" fontId="7" fillId="0" borderId="0" xfId="0" applyFont="1"/>
    <xf numFmtId="0" fontId="7" fillId="0" borderId="0" xfId="0" applyFont="1" applyProtection="1"/>
    <xf numFmtId="0" fontId="7" fillId="0" borderId="0" xfId="0" applyFont="1" applyFill="1"/>
    <xf numFmtId="0" fontId="7" fillId="0" borderId="0" xfId="0" applyFont="1" applyFill="1" applyProtection="1"/>
    <xf numFmtId="0" fontId="0" fillId="0" borderId="0" xfId="0"/>
    <xf numFmtId="0" fontId="0" fillId="0" borderId="0" xfId="0"/>
    <xf numFmtId="0" fontId="0" fillId="0" borderId="0" xfId="0"/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165" fontId="3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7" fillId="0" borderId="0" xfId="0" applyFont="1" applyBorder="1" applyAlignment="1"/>
    <xf numFmtId="0" fontId="9" fillId="0" borderId="0" xfId="0" applyFont="1" applyFill="1" applyBorder="1" applyAlignment="1" applyProtection="1">
      <alignment vertical="center" wrapText="1" shrinkToFit="1"/>
      <protection locked="0"/>
    </xf>
    <xf numFmtId="0" fontId="0" fillId="0" borderId="0" xfId="0" applyBorder="1"/>
    <xf numFmtId="0" fontId="4" fillId="0" borderId="0" xfId="0" applyFont="1" applyBorder="1"/>
    <xf numFmtId="0" fontId="6" fillId="0" borderId="3" xfId="0" applyFont="1" applyFill="1" applyBorder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10" fillId="0" borderId="0" xfId="0" applyFont="1" applyProtection="1"/>
    <xf numFmtId="0" fontId="3" fillId="0" borderId="0" xfId="0" applyFont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14" fillId="0" borderId="0" xfId="0" applyFont="1" applyBorder="1" applyAlignment="1" applyProtection="1">
      <alignment horizontal="right"/>
    </xf>
    <xf numFmtId="0" fontId="0" fillId="0" borderId="0" xfId="0" applyFont="1" applyProtection="1"/>
    <xf numFmtId="0" fontId="15" fillId="0" borderId="0" xfId="0" applyFont="1" applyAlignment="1" applyProtection="1">
      <alignment horizontal="right"/>
    </xf>
    <xf numFmtId="0" fontId="0" fillId="0" borderId="0" xfId="0" applyFont="1" applyAlignment="1" applyProtection="1">
      <alignment horizontal="right"/>
    </xf>
    <xf numFmtId="0" fontId="16" fillId="0" borderId="1" xfId="0" applyFont="1" applyFill="1" applyBorder="1" applyAlignment="1" applyProtection="1">
      <alignment horizontal="center" vertical="center" shrinkToFit="1"/>
      <protection locked="0"/>
    </xf>
    <xf numFmtId="0" fontId="0" fillId="0" borderId="0" xfId="0" applyFont="1"/>
    <xf numFmtId="0" fontId="6" fillId="0" borderId="1" xfId="0" applyFont="1" applyFill="1" applyBorder="1" applyAlignment="1" applyProtection="1">
      <alignment horizontal="center" vertical="center" shrinkToFit="1"/>
      <protection locked="0"/>
    </xf>
    <xf numFmtId="0" fontId="6" fillId="0" borderId="2" xfId="0" applyFont="1" applyFill="1" applyBorder="1" applyAlignment="1" applyProtection="1">
      <alignment horizontal="center" vertical="center" shrinkToFit="1"/>
      <protection locked="0"/>
    </xf>
    <xf numFmtId="1" fontId="7" fillId="0" borderId="1" xfId="0" applyNumberFormat="1" applyFont="1" applyFill="1" applyBorder="1" applyAlignment="1">
      <alignment vertical="center"/>
    </xf>
    <xf numFmtId="0" fontId="6" fillId="0" borderId="2" xfId="0" applyNumberFormat="1" applyFont="1" applyFill="1" applyBorder="1" applyAlignment="1" applyProtection="1">
      <alignment horizontal="left" vertical="center" shrinkToFit="1"/>
      <protection locked="0"/>
    </xf>
    <xf numFmtId="1" fontId="6" fillId="0" borderId="1" xfId="0" applyNumberFormat="1" applyFont="1" applyFill="1" applyBorder="1" applyAlignment="1" applyProtection="1">
      <alignment vertical="center" shrinkToFit="1"/>
      <protection locked="0"/>
    </xf>
    <xf numFmtId="0" fontId="6" fillId="0" borderId="1" xfId="0" applyFont="1" applyFill="1" applyBorder="1" applyAlignment="1" applyProtection="1">
      <alignment horizontal="left" vertical="center" shrinkToFit="1"/>
      <protection locked="0"/>
    </xf>
    <xf numFmtId="0" fontId="7" fillId="0" borderId="1" xfId="0" applyFont="1" applyBorder="1" applyAlignment="1">
      <alignment vertical="center"/>
    </xf>
    <xf numFmtId="0" fontId="5" fillId="0" borderId="1" xfId="0" applyNumberFormat="1" applyFont="1" applyFill="1" applyBorder="1" applyAlignment="1" applyProtection="1">
      <alignment horizontal="left" vertical="center" shrinkToFit="1"/>
      <protection locked="0"/>
    </xf>
    <xf numFmtId="1" fontId="7" fillId="0" borderId="1" xfId="0" applyNumberFormat="1" applyFont="1" applyBorder="1" applyAlignment="1">
      <alignment horizontal="right" vertical="center"/>
    </xf>
    <xf numFmtId="1" fontId="6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7" fillId="0" borderId="1" xfId="1" applyNumberFormat="1" applyFont="1" applyFill="1" applyBorder="1" applyAlignment="1" applyProtection="1">
      <alignment horizontal="right" vertical="center"/>
    </xf>
    <xf numFmtId="0" fontId="10" fillId="0" borderId="0" xfId="0" applyFont="1"/>
    <xf numFmtId="0" fontId="10" fillId="0" borderId="0" xfId="0" applyFont="1" applyAlignment="1" applyProtection="1">
      <alignment horizontal="left"/>
    </xf>
    <xf numFmtId="1" fontId="13" fillId="0" borderId="1" xfId="0" applyNumberFormat="1" applyFont="1" applyFill="1" applyBorder="1" applyAlignment="1" applyProtection="1">
      <alignment horizontal="right" vertical="center"/>
    </xf>
    <xf numFmtId="1" fontId="13" fillId="0" borderId="1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right"/>
    </xf>
    <xf numFmtId="0" fontId="10" fillId="0" borderId="0" xfId="0" applyFont="1" applyAlignment="1" applyProtection="1">
      <alignment horizontal="center"/>
    </xf>
    <xf numFmtId="1" fontId="11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1" xfId="0" applyFont="1" applyBorder="1" applyAlignment="1">
      <alignment horizontal="center" vertical="center"/>
    </xf>
    <xf numFmtId="1" fontId="9" fillId="0" borderId="5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17" fillId="0" borderId="1" xfId="0" applyFont="1" applyBorder="1" applyAlignment="1">
      <alignment horizontal="right" vertical="center"/>
    </xf>
    <xf numFmtId="0" fontId="18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1" xfId="0" applyFont="1" applyFill="1" applyBorder="1" applyAlignment="1" applyProtection="1">
      <alignment horizontal="left" vertical="center" shrinkToFit="1"/>
      <protection locked="0"/>
    </xf>
    <xf numFmtId="0" fontId="19" fillId="0" borderId="1" xfId="0" applyFont="1" applyFill="1" applyBorder="1" applyAlignment="1">
      <alignment vertical="center"/>
    </xf>
    <xf numFmtId="0" fontId="19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11" fillId="0" borderId="1" xfId="0" applyFont="1" applyFill="1" applyBorder="1" applyAlignment="1" applyProtection="1">
      <alignment horizontal="center" vertical="center" wrapText="1"/>
    </xf>
    <xf numFmtId="167" fontId="10" fillId="0" borderId="0" xfId="0" applyNumberFormat="1" applyFont="1"/>
    <xf numFmtId="1" fontId="7" fillId="0" borderId="1" xfId="0" applyNumberFormat="1" applyFont="1" applyBorder="1" applyAlignment="1">
      <alignment horizontal="left" vertical="center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16" fillId="0" borderId="0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0" xfId="0" applyFont="1" applyFill="1" applyBorder="1" applyAlignment="1"/>
    <xf numFmtId="0" fontId="7" fillId="0" borderId="1" xfId="0" applyFont="1" applyBorder="1" applyAlignment="1">
      <alignment horizontal="right" vertical="center"/>
    </xf>
    <xf numFmtId="1" fontId="7" fillId="0" borderId="1" xfId="0" applyNumberFormat="1" applyFont="1" applyBorder="1" applyAlignment="1">
      <alignment horizontal="center" vertical="center"/>
    </xf>
    <xf numFmtId="166" fontId="7" fillId="0" borderId="0" xfId="0" applyNumberFormat="1" applyFont="1"/>
    <xf numFmtId="0" fontId="7" fillId="0" borderId="1" xfId="0" applyFont="1" applyBorder="1" applyAlignment="1">
      <alignment horizontal="center" vertical="center"/>
    </xf>
    <xf numFmtId="0" fontId="0" fillId="0" borderId="0" xfId="0" applyFont="1" applyFill="1" applyAlignment="1" applyProtection="1">
      <alignment horizontal="left"/>
    </xf>
    <xf numFmtId="0" fontId="0" fillId="0" borderId="1" xfId="0" applyBorder="1"/>
    <xf numFmtId="0" fontId="10" fillId="0" borderId="1" xfId="0" applyFont="1" applyBorder="1"/>
    <xf numFmtId="0" fontId="20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20" fillId="0" borderId="1" xfId="0" applyFont="1" applyBorder="1"/>
    <xf numFmtId="0" fontId="7" fillId="0" borderId="1" xfId="0" applyFont="1" applyFill="1" applyBorder="1" applyAlignment="1">
      <alignment vertical="center"/>
    </xf>
    <xf numFmtId="1" fontId="7" fillId="0" borderId="1" xfId="0" applyNumberFormat="1" applyFont="1" applyFill="1" applyBorder="1" applyAlignment="1">
      <alignment horizontal="right" vertical="center"/>
    </xf>
    <xf numFmtId="0" fontId="21" fillId="0" borderId="1" xfId="0" applyFont="1" applyFill="1" applyBorder="1" applyAlignment="1" applyProtection="1">
      <alignment horizontal="left" vertical="center" shrinkToFit="1"/>
      <protection locked="0"/>
    </xf>
    <xf numFmtId="0" fontId="20" fillId="0" borderId="1" xfId="0" applyFont="1" applyFill="1" applyBorder="1" applyAlignment="1">
      <alignment vertical="center"/>
    </xf>
    <xf numFmtId="0" fontId="21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1" fontId="7" fillId="0" borderId="0" xfId="0" applyNumberFormat="1" applyFont="1" applyBorder="1" applyAlignment="1"/>
    <xf numFmtId="1" fontId="8" fillId="0" borderId="1" xfId="0" applyNumberFormat="1" applyFont="1" applyFill="1" applyBorder="1" applyAlignment="1" applyProtection="1">
      <alignment horizontal="right" vertical="center"/>
      <protection locked="0"/>
    </xf>
    <xf numFmtId="1" fontId="7" fillId="0" borderId="0" xfId="0" applyNumberFormat="1" applyFont="1"/>
    <xf numFmtId="1" fontId="0" fillId="0" borderId="0" xfId="0" applyNumberFormat="1"/>
    <xf numFmtId="0" fontId="10" fillId="0" borderId="0" xfId="0" applyFont="1" applyFill="1"/>
    <xf numFmtId="0" fontId="10" fillId="0" borderId="0" xfId="0" applyFont="1" applyFill="1" applyAlignment="1" applyProtection="1">
      <alignment horizontal="center"/>
    </xf>
    <xf numFmtId="0" fontId="21" fillId="0" borderId="3" xfId="0" applyFont="1" applyFill="1" applyBorder="1" applyAlignment="1" applyProtection="1">
      <alignment vertical="top"/>
      <protection locked="0"/>
    </xf>
    <xf numFmtId="0" fontId="21" fillId="0" borderId="3" xfId="0" applyFont="1" applyFill="1" applyBorder="1" applyAlignment="1" applyProtection="1">
      <alignment horizontal="left" vertical="top"/>
    </xf>
    <xf numFmtId="0" fontId="21" fillId="0" borderId="3" xfId="0" applyFont="1" applyFill="1" applyBorder="1" applyAlignment="1" applyProtection="1">
      <alignment vertical="top"/>
    </xf>
    <xf numFmtId="0" fontId="21" fillId="0" borderId="1" xfId="0" applyFont="1" applyFill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center" vertical="center" wrapText="1"/>
    </xf>
    <xf numFmtId="167" fontId="21" fillId="0" borderId="1" xfId="0" applyNumberFormat="1" applyFont="1" applyFill="1" applyBorder="1" applyAlignment="1" applyProtection="1">
      <alignment horizontal="right" vertical="center"/>
    </xf>
    <xf numFmtId="0" fontId="21" fillId="0" borderId="1" xfId="0" applyFont="1" applyFill="1" applyBorder="1" applyAlignment="1" applyProtection="1">
      <alignment horizontal="center" vertical="center" shrinkToFit="1"/>
      <protection locked="0"/>
    </xf>
    <xf numFmtId="1" fontId="21" fillId="2" borderId="1" xfId="0" applyNumberFormat="1" applyFont="1" applyFill="1" applyBorder="1" applyAlignment="1" applyProtection="1">
      <alignment horizontal="center" vertical="center" shrinkToFit="1"/>
      <protection locked="0"/>
    </xf>
    <xf numFmtId="167" fontId="21" fillId="0" borderId="1" xfId="0" applyNumberFormat="1" applyFont="1" applyFill="1" applyBorder="1" applyAlignment="1" applyProtection="1">
      <alignment horizontal="right" vertical="center"/>
      <protection locked="0"/>
    </xf>
    <xf numFmtId="0" fontId="20" fillId="0" borderId="0" xfId="0" applyFont="1"/>
    <xf numFmtId="0" fontId="20" fillId="0" borderId="0" xfId="0" applyFont="1" applyFill="1"/>
    <xf numFmtId="165" fontId="20" fillId="0" borderId="1" xfId="1" applyNumberFormat="1" applyFont="1" applyFill="1" applyBorder="1" applyAlignment="1" applyProtection="1">
      <alignment horizontal="right" vertical="center"/>
    </xf>
    <xf numFmtId="1" fontId="21" fillId="0" borderId="1" xfId="0" applyNumberFormat="1" applyFont="1" applyFill="1" applyBorder="1" applyAlignment="1" applyProtection="1">
      <alignment horizontal="right" vertical="center"/>
    </xf>
    <xf numFmtId="1" fontId="21" fillId="0" borderId="1" xfId="0" applyNumberFormat="1" applyFont="1" applyFill="1" applyBorder="1" applyAlignment="1" applyProtection="1">
      <alignment horizontal="center" vertical="center"/>
    </xf>
    <xf numFmtId="1" fontId="21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0" borderId="1" xfId="0" applyFont="1" applyBorder="1" applyAlignment="1">
      <alignment horizontal="center" vertical="center"/>
    </xf>
    <xf numFmtId="0" fontId="23" fillId="0" borderId="0" xfId="0" applyFont="1" applyProtection="1"/>
    <xf numFmtId="0" fontId="23" fillId="0" borderId="0" xfId="0" applyFont="1" applyFill="1" applyAlignment="1" applyProtection="1">
      <alignment horizontal="left"/>
    </xf>
    <xf numFmtId="0" fontId="20" fillId="0" borderId="0" xfId="0" applyFont="1" applyAlignment="1" applyProtection="1">
      <alignment horizontal="left"/>
    </xf>
    <xf numFmtId="0" fontId="25" fillId="0" borderId="0" xfId="0" applyFont="1" applyAlignment="1" applyProtection="1">
      <alignment horizontal="right"/>
    </xf>
    <xf numFmtId="0" fontId="23" fillId="0" borderId="0" xfId="0" applyFont="1" applyAlignment="1" applyProtection="1">
      <alignment horizontal="right"/>
    </xf>
    <xf numFmtId="0" fontId="20" fillId="0" borderId="0" xfId="0" applyFont="1" applyAlignment="1" applyProtection="1">
      <alignment horizontal="right"/>
    </xf>
    <xf numFmtId="0" fontId="20" fillId="0" borderId="0" xfId="0" applyFont="1" applyAlignment="1" applyProtection="1">
      <alignment horizontal="center"/>
    </xf>
    <xf numFmtId="0" fontId="20" fillId="0" borderId="0" xfId="0" applyFont="1" applyFill="1" applyAlignment="1" applyProtection="1">
      <alignment horizontal="center"/>
    </xf>
    <xf numFmtId="0" fontId="9" fillId="0" borderId="3" xfId="0" applyFont="1" applyFill="1" applyBorder="1" applyAlignment="1" applyProtection="1">
      <alignment vertical="top"/>
      <protection locked="0"/>
    </xf>
    <xf numFmtId="0" fontId="9" fillId="0" borderId="1" xfId="0" applyFont="1" applyFill="1" applyBorder="1" applyAlignment="1" applyProtection="1">
      <alignment horizontal="center" vertical="center" wrapText="1"/>
    </xf>
    <xf numFmtId="0" fontId="19" fillId="0" borderId="0" xfId="0" applyFont="1"/>
    <xf numFmtId="0" fontId="19" fillId="0" borderId="0" xfId="0" applyFont="1" applyProtection="1"/>
    <xf numFmtId="167" fontId="12" fillId="0" borderId="0" xfId="0" applyNumberFormat="1" applyFont="1" applyFill="1" applyBorder="1" applyAlignment="1" applyProtection="1">
      <alignment horizontal="right" vertical="center"/>
    </xf>
    <xf numFmtId="167" fontId="22" fillId="0" borderId="0" xfId="0" applyNumberFormat="1" applyFont="1" applyFill="1" applyBorder="1" applyAlignment="1" applyProtection="1">
      <alignment horizontal="right" vertical="center"/>
    </xf>
    <xf numFmtId="0" fontId="22" fillId="0" borderId="0" xfId="0" applyFont="1" applyFill="1" applyBorder="1" applyAlignment="1" applyProtection="1">
      <alignment horizontal="center" vertical="center"/>
    </xf>
    <xf numFmtId="0" fontId="19" fillId="0" borderId="0" xfId="0" applyFont="1" applyBorder="1" applyAlignment="1"/>
    <xf numFmtId="0" fontId="20" fillId="0" borderId="0" xfId="0" applyFont="1" applyBorder="1" applyAlignment="1">
      <alignment horizontal="center"/>
    </xf>
    <xf numFmtId="1" fontId="22" fillId="0" borderId="6" xfId="0" applyNumberFormat="1" applyFont="1" applyFill="1" applyBorder="1" applyAlignment="1" applyProtection="1">
      <alignment horizontal="center" vertical="center"/>
    </xf>
    <xf numFmtId="1" fontId="24" fillId="0" borderId="6" xfId="0" applyNumberFormat="1" applyFont="1" applyFill="1" applyBorder="1" applyAlignment="1" applyProtection="1">
      <alignment horizontal="left" vertical="center"/>
    </xf>
    <xf numFmtId="1" fontId="24" fillId="0" borderId="6" xfId="0" applyNumberFormat="1" applyFont="1" applyFill="1" applyBorder="1" applyAlignment="1" applyProtection="1">
      <alignment horizontal="center" vertical="center"/>
    </xf>
    <xf numFmtId="167" fontId="24" fillId="0" borderId="6" xfId="0" applyNumberFormat="1" applyFont="1" applyFill="1" applyBorder="1" applyAlignment="1" applyProtection="1">
      <alignment horizontal="right" vertical="center"/>
    </xf>
    <xf numFmtId="1" fontId="21" fillId="0" borderId="6" xfId="0" applyNumberFormat="1" applyFont="1" applyFill="1" applyBorder="1" applyAlignment="1" applyProtection="1">
      <alignment horizontal="right" vertical="center"/>
      <protection locked="0"/>
    </xf>
    <xf numFmtId="167" fontId="21" fillId="0" borderId="6" xfId="0" applyNumberFormat="1" applyFont="1" applyFill="1" applyBorder="1" applyAlignment="1" applyProtection="1">
      <alignment horizontal="right" vertical="center"/>
    </xf>
    <xf numFmtId="1" fontId="21" fillId="0" borderId="6" xfId="0" applyNumberFormat="1" applyFont="1" applyFill="1" applyBorder="1" applyAlignment="1" applyProtection="1">
      <alignment horizontal="right" vertical="center"/>
    </xf>
    <xf numFmtId="1" fontId="21" fillId="0" borderId="6" xfId="0" applyNumberFormat="1" applyFont="1" applyFill="1" applyBorder="1" applyAlignment="1" applyProtection="1">
      <alignment horizontal="center" vertical="center"/>
    </xf>
    <xf numFmtId="167" fontId="22" fillId="0" borderId="8" xfId="0" applyNumberFormat="1" applyFont="1" applyFill="1" applyBorder="1" applyAlignment="1" applyProtection="1">
      <alignment horizontal="right" vertical="center"/>
    </xf>
    <xf numFmtId="167" fontId="22" fillId="0" borderId="9" xfId="0" applyNumberFormat="1" applyFont="1" applyFill="1" applyBorder="1" applyAlignment="1" applyProtection="1">
      <alignment horizontal="right" vertical="center"/>
    </xf>
    <xf numFmtId="167" fontId="21" fillId="0" borderId="1" xfId="0" applyNumberFormat="1" applyFont="1" applyFill="1" applyBorder="1" applyAlignment="1" applyProtection="1">
      <alignment horizontal="center" vertical="center" shrinkToFit="1"/>
      <protection locked="0"/>
    </xf>
    <xf numFmtId="167" fontId="6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1" fontId="26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right" vertical="center"/>
    </xf>
    <xf numFmtId="1" fontId="26" fillId="0" borderId="5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22" fillId="0" borderId="7" xfId="0" applyFont="1" applyFill="1" applyBorder="1" applyAlignment="1" applyProtection="1">
      <alignment horizontal="center" vertical="center"/>
    </xf>
    <xf numFmtId="0" fontId="22" fillId="0" borderId="8" xfId="0" applyFont="1" applyFill="1" applyBorder="1" applyAlignment="1" applyProtection="1">
      <alignment horizontal="center" vertical="center"/>
    </xf>
    <xf numFmtId="167" fontId="21" fillId="2" borderId="1" xfId="0" applyNumberFormat="1" applyFont="1" applyFill="1" applyBorder="1" applyAlignment="1" applyProtection="1">
      <alignment horizontal="center" vertical="center" shrinkToFit="1"/>
      <protection locked="0"/>
    </xf>
    <xf numFmtId="167" fontId="6" fillId="0" borderId="1" xfId="0" applyNumberFormat="1" applyFont="1" applyFill="1" applyBorder="1" applyAlignment="1" applyProtection="1">
      <alignment horizontal="center" vertical="center" shrinkToFit="1"/>
      <protection locked="0"/>
    </xf>
    <xf numFmtId="167" fontId="7" fillId="0" borderId="0" xfId="0" applyNumberFormat="1" applyFont="1" applyBorder="1" applyAlignment="1">
      <alignment horizontal="center"/>
    </xf>
    <xf numFmtId="167" fontId="8" fillId="0" borderId="1" xfId="1" applyNumberFormat="1" applyFont="1" applyFill="1" applyBorder="1" applyAlignment="1" applyProtection="1">
      <alignment horizontal="center" vertical="center" shrinkToFit="1"/>
      <protection locked="0"/>
    </xf>
    <xf numFmtId="167" fontId="7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7" fontId="21" fillId="3" borderId="1" xfId="0" applyNumberFormat="1" applyFont="1" applyFill="1" applyBorder="1" applyAlignment="1" applyProtection="1">
      <alignment horizontal="center" vertical="center" shrinkToFit="1"/>
      <protection locked="0"/>
    </xf>
    <xf numFmtId="169" fontId="21" fillId="0" borderId="1" xfId="4" applyNumberFormat="1" applyFont="1" applyFill="1" applyBorder="1" applyAlignment="1" applyProtection="1">
      <alignment horizontal="right" vertical="center"/>
    </xf>
    <xf numFmtId="169" fontId="24" fillId="0" borderId="6" xfId="4" applyNumberFormat="1" applyFont="1" applyFill="1" applyBorder="1" applyAlignment="1" applyProtection="1">
      <alignment horizontal="right" vertical="center"/>
    </xf>
    <xf numFmtId="169" fontId="21" fillId="0" borderId="6" xfId="4" applyNumberFormat="1" applyFont="1" applyFill="1" applyBorder="1" applyAlignment="1" applyProtection="1">
      <alignment horizontal="right" vertical="center"/>
    </xf>
    <xf numFmtId="166" fontId="22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167" fontId="6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1" fontId="6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0" fillId="0" borderId="0" xfId="0" applyFont="1" applyFill="1" applyAlignment="1" applyProtection="1">
      <alignment horizontal="center"/>
    </xf>
    <xf numFmtId="0" fontId="20" fillId="0" borderId="0" xfId="0" applyFont="1" applyAlignment="1" applyProtection="1">
      <alignment horizontal="center"/>
    </xf>
    <xf numFmtId="0" fontId="20" fillId="0" borderId="0" xfId="0" applyFont="1" applyBorder="1" applyAlignment="1">
      <alignment horizontal="center"/>
    </xf>
  </cellXfs>
  <cellStyles count="5">
    <cellStyle name="Comma" xfId="1" builtinId="3"/>
    <cellStyle name="Comma 2" xfId="2"/>
    <cellStyle name="Comma 3" xfId="4"/>
    <cellStyle name="Normal" xfId="0" builtinId="0"/>
    <cellStyle name="Percent 2" xfId="3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AI48"/>
  <sheetViews>
    <sheetView showGridLines="0" tabSelected="1" topLeftCell="G1" zoomScale="70" zoomScaleNormal="70" zoomScaleSheetLayoutView="50" zoomScalePageLayoutView="80" workbookViewId="0">
      <selection activeCell="S6" sqref="S6"/>
    </sheetView>
  </sheetViews>
  <sheetFormatPr defaultRowHeight="15" x14ac:dyDescent="0.25"/>
  <cols>
    <col min="1" max="1" width="8.28515625" customWidth="1"/>
    <col min="2" max="2" width="7.7109375" style="19" customWidth="1"/>
    <col min="3" max="3" width="11.140625" hidden="1" customWidth="1"/>
    <col min="4" max="4" width="35.28515625" style="5" customWidth="1"/>
    <col min="5" max="5" width="26.42578125" style="91" customWidth="1"/>
    <col min="6" max="6" width="21" customWidth="1"/>
    <col min="7" max="7" width="11.28515625" customWidth="1"/>
    <col min="8" max="8" width="10.28515625" style="153" customWidth="1"/>
    <col min="9" max="9" width="13" customWidth="1"/>
    <col min="10" max="10" width="13.5703125" customWidth="1"/>
    <col min="11" max="11" width="12.7109375" customWidth="1"/>
    <col min="12" max="12" width="11.28515625" customWidth="1"/>
    <col min="13" max="13" width="10.5703125" customWidth="1"/>
    <col min="14" max="14" width="10.42578125" customWidth="1"/>
    <col min="15" max="16" width="14" style="5" customWidth="1"/>
    <col min="17" max="17" width="14.85546875" customWidth="1"/>
    <col min="18" max="18" width="17.5703125" style="21" customWidth="1"/>
    <col min="19" max="19" width="17.42578125" style="5" customWidth="1"/>
    <col min="20" max="20" width="14.42578125" customWidth="1"/>
    <col min="21" max="21" width="10" customWidth="1"/>
    <col min="22" max="22" width="15" style="5" customWidth="1"/>
    <col min="23" max="23" width="57.140625" customWidth="1"/>
    <col min="24" max="25" width="9.140625" customWidth="1"/>
    <col min="75" max="90" width="8.85546875" customWidth="1"/>
  </cols>
  <sheetData>
    <row r="1" spans="1:35" s="2" customFormat="1" ht="33.75" customHeight="1" x14ac:dyDescent="0.35">
      <c r="A1" s="24" t="s">
        <v>139</v>
      </c>
      <c r="B1" s="24"/>
      <c r="C1" s="24"/>
      <c r="D1" s="72"/>
      <c r="E1" s="88"/>
      <c r="F1" s="24"/>
      <c r="G1" s="24"/>
      <c r="H1" s="150"/>
      <c r="I1" s="24"/>
      <c r="J1" s="24"/>
      <c r="K1" s="24"/>
      <c r="L1" s="24"/>
      <c r="M1" s="24"/>
      <c r="N1" s="24"/>
      <c r="O1" s="72"/>
      <c r="P1" s="72"/>
      <c r="Q1" s="24"/>
      <c r="R1" s="24"/>
      <c r="S1" s="72"/>
      <c r="T1" s="24"/>
      <c r="U1" s="24"/>
      <c r="V1" s="24"/>
      <c r="W1" s="25"/>
      <c r="X1" s="26"/>
      <c r="Y1" s="26"/>
      <c r="Z1" s="27"/>
      <c r="AA1" s="27"/>
      <c r="AB1" s="27"/>
      <c r="AC1" s="27"/>
      <c r="AD1" s="27"/>
      <c r="AE1" s="27"/>
    </row>
    <row r="2" spans="1:35" s="2" customFormat="1" ht="87.75" customHeight="1" x14ac:dyDescent="0.3">
      <c r="A2" s="160" t="s">
        <v>14</v>
      </c>
      <c r="B2" s="160" t="s">
        <v>22</v>
      </c>
      <c r="C2" s="160" t="s">
        <v>15</v>
      </c>
      <c r="D2" s="160" t="s">
        <v>8</v>
      </c>
      <c r="E2" s="162" t="s">
        <v>7</v>
      </c>
      <c r="F2" s="160" t="s">
        <v>5</v>
      </c>
      <c r="G2" s="160" t="s">
        <v>18</v>
      </c>
      <c r="H2" s="161" t="s">
        <v>23</v>
      </c>
      <c r="I2" s="163" t="s">
        <v>24</v>
      </c>
      <c r="J2" s="163"/>
      <c r="K2" s="163"/>
      <c r="L2" s="163" t="s">
        <v>25</v>
      </c>
      <c r="M2" s="163"/>
      <c r="N2" s="163"/>
      <c r="O2" s="163"/>
      <c r="P2" s="163"/>
      <c r="Q2" s="163"/>
      <c r="R2" s="164" t="s">
        <v>138</v>
      </c>
      <c r="S2" s="165"/>
      <c r="T2" s="160" t="s">
        <v>17</v>
      </c>
      <c r="U2" s="160" t="s">
        <v>13</v>
      </c>
      <c r="V2" s="160" t="s">
        <v>10</v>
      </c>
      <c r="W2" s="160" t="s">
        <v>1</v>
      </c>
      <c r="X2" s="21"/>
      <c r="Y2" s="21"/>
    </row>
    <row r="3" spans="1:35" s="2" customFormat="1" ht="48" customHeight="1" x14ac:dyDescent="0.3">
      <c r="A3" s="160"/>
      <c r="B3" s="160"/>
      <c r="C3" s="160"/>
      <c r="D3" s="160"/>
      <c r="E3" s="162"/>
      <c r="F3" s="160"/>
      <c r="G3" s="160"/>
      <c r="H3" s="161"/>
      <c r="I3" s="22" t="s">
        <v>16</v>
      </c>
      <c r="J3" s="22" t="s">
        <v>3</v>
      </c>
      <c r="K3" s="22" t="s">
        <v>2</v>
      </c>
      <c r="L3" s="22" t="s">
        <v>0</v>
      </c>
      <c r="M3" s="22" t="s">
        <v>4</v>
      </c>
      <c r="N3" s="22" t="s">
        <v>6</v>
      </c>
      <c r="O3" s="87" t="s">
        <v>12</v>
      </c>
      <c r="P3" s="159" t="s">
        <v>140</v>
      </c>
      <c r="Q3" s="22" t="s">
        <v>11</v>
      </c>
      <c r="R3" s="139" t="s">
        <v>130</v>
      </c>
      <c r="S3" s="144" t="s">
        <v>131</v>
      </c>
      <c r="T3" s="160"/>
      <c r="U3" s="160"/>
      <c r="V3" s="160"/>
      <c r="W3" s="160"/>
      <c r="X3"/>
      <c r="Y3"/>
    </row>
    <row r="4" spans="1:35" s="1" customFormat="1" ht="80.099999999999994" customHeight="1" x14ac:dyDescent="0.25">
      <c r="A4" s="39">
        <f>SUBTOTAL(3,$B$3:B4)</f>
        <v>1</v>
      </c>
      <c r="B4" s="39">
        <v>32</v>
      </c>
      <c r="C4" s="37"/>
      <c r="D4" s="44" t="s">
        <v>111</v>
      </c>
      <c r="E4" s="47">
        <v>101371157820</v>
      </c>
      <c r="F4" s="57">
        <v>5607548014</v>
      </c>
      <c r="G4" s="7">
        <v>310</v>
      </c>
      <c r="H4" s="138">
        <v>22</v>
      </c>
      <c r="I4" s="11">
        <f>H4*G4*60%</f>
        <v>4092</v>
      </c>
      <c r="J4" s="11">
        <f t="shared" ref="J4:J9" si="0">H4*G4*40%</f>
        <v>2728</v>
      </c>
      <c r="K4" s="11">
        <f t="shared" ref="K4:K9" si="1">J4+I4</f>
        <v>6820</v>
      </c>
      <c r="L4" s="11">
        <f>ROUND(I4*10%,0)</f>
        <v>409</v>
      </c>
      <c r="M4" s="11">
        <f>ROUNDUP(K4*0.75%,0)</f>
        <v>52</v>
      </c>
      <c r="N4" s="11">
        <v>200</v>
      </c>
      <c r="O4" s="11">
        <v>1200</v>
      </c>
      <c r="P4" s="11"/>
      <c r="Q4" s="11">
        <f>SUM(L4:P4)</f>
        <v>1861</v>
      </c>
      <c r="R4" s="11">
        <v>2280</v>
      </c>
      <c r="S4" s="11">
        <v>875</v>
      </c>
      <c r="T4" s="11">
        <f>K4-Q4+R4+S4</f>
        <v>8114</v>
      </c>
      <c r="U4" s="11">
        <f>MROUND(T4,10)-T4</f>
        <v>-4</v>
      </c>
      <c r="V4" s="11">
        <f t="shared" ref="V4:V32" si="2">SUM(T4:U4)</f>
        <v>8110</v>
      </c>
      <c r="W4" s="48" t="s">
        <v>81</v>
      </c>
      <c r="X4" s="38">
        <v>10</v>
      </c>
      <c r="Y4" s="38"/>
      <c r="AH4" s="70"/>
      <c r="AI4" s="71"/>
    </row>
    <row r="5" spans="1:35" s="1" customFormat="1" ht="80.099999999999994" customHeight="1" x14ac:dyDescent="0.25">
      <c r="A5" s="39">
        <f>SUBTOTAL(3,$B$3:B5)</f>
        <v>2</v>
      </c>
      <c r="B5" s="39">
        <v>36</v>
      </c>
      <c r="C5" s="37"/>
      <c r="D5" s="82" t="s">
        <v>128</v>
      </c>
      <c r="E5" s="12">
        <v>101118934062</v>
      </c>
      <c r="F5" s="45">
        <v>5608365855</v>
      </c>
      <c r="G5" s="7">
        <v>300</v>
      </c>
      <c r="H5" s="138">
        <v>21</v>
      </c>
      <c r="I5" s="11">
        <f t="shared" ref="I5:I9" si="3">H5*G5*60%</f>
        <v>3780</v>
      </c>
      <c r="J5" s="11">
        <f t="shared" si="0"/>
        <v>2520</v>
      </c>
      <c r="K5" s="11">
        <f t="shared" si="1"/>
        <v>6300</v>
      </c>
      <c r="L5" s="11">
        <f>ROUND(I5*10%,0)</f>
        <v>378</v>
      </c>
      <c r="M5" s="11">
        <f>ROUNDUP(K5*0.75%,0)</f>
        <v>48</v>
      </c>
      <c r="N5" s="11">
        <v>0</v>
      </c>
      <c r="O5" s="11">
        <v>1200</v>
      </c>
      <c r="P5" s="11">
        <v>180</v>
      </c>
      <c r="Q5" s="11">
        <f t="shared" ref="Q5:Q32" si="4">SUM(L5:P5)</f>
        <v>1806</v>
      </c>
      <c r="R5" s="11">
        <v>600</v>
      </c>
      <c r="S5" s="11">
        <v>805</v>
      </c>
      <c r="T5" s="11">
        <f t="shared" ref="T5:T32" si="5">K5-Q5+R5+S5</f>
        <v>5899</v>
      </c>
      <c r="U5" s="11">
        <f t="shared" ref="U5:U32" si="6">MROUND(T5,10)-T5</f>
        <v>1</v>
      </c>
      <c r="V5" s="11">
        <f t="shared" si="2"/>
        <v>5900</v>
      </c>
      <c r="W5" s="140"/>
      <c r="X5" s="38"/>
      <c r="Y5" s="38"/>
      <c r="AH5" s="70"/>
      <c r="AI5" s="71"/>
    </row>
    <row r="6" spans="1:35" s="1" customFormat="1" ht="80.099999999999994" customHeight="1" x14ac:dyDescent="0.25">
      <c r="A6" s="39">
        <f>SUBTOTAL(3,$B$3:B6)</f>
        <v>3</v>
      </c>
      <c r="B6" s="39">
        <v>38</v>
      </c>
      <c r="C6" s="37"/>
      <c r="D6" s="82" t="s">
        <v>126</v>
      </c>
      <c r="E6" s="12">
        <v>101581425304</v>
      </c>
      <c r="F6" s="142">
        <v>5608365822</v>
      </c>
      <c r="G6" s="7">
        <v>300</v>
      </c>
      <c r="H6" s="138">
        <v>24</v>
      </c>
      <c r="I6" s="11">
        <f t="shared" si="3"/>
        <v>4320</v>
      </c>
      <c r="J6" s="11">
        <f t="shared" si="0"/>
        <v>2880</v>
      </c>
      <c r="K6" s="11">
        <f t="shared" si="1"/>
        <v>7200</v>
      </c>
      <c r="L6" s="11">
        <f>ROUND(I6*10%,0)</f>
        <v>432</v>
      </c>
      <c r="M6" s="11">
        <f>ROUNDUP(K6*0.75%,0)</f>
        <v>54</v>
      </c>
      <c r="N6" s="11">
        <v>0</v>
      </c>
      <c r="O6" s="11">
        <f>1120+6360</f>
        <v>7480</v>
      </c>
      <c r="P6" s="11"/>
      <c r="Q6" s="11">
        <f t="shared" si="4"/>
        <v>7966</v>
      </c>
      <c r="R6" s="11">
        <v>0</v>
      </c>
      <c r="S6" s="11">
        <v>840</v>
      </c>
      <c r="T6" s="11">
        <f t="shared" si="5"/>
        <v>74</v>
      </c>
      <c r="U6" s="11">
        <f t="shared" si="6"/>
        <v>-4</v>
      </c>
      <c r="V6" s="11">
        <f t="shared" si="2"/>
        <v>70</v>
      </c>
      <c r="W6" s="140"/>
      <c r="X6" s="38"/>
      <c r="Y6" s="38"/>
      <c r="AH6" s="70"/>
      <c r="AI6" s="71"/>
    </row>
    <row r="7" spans="1:35" s="1" customFormat="1" ht="80.099999999999994" customHeight="1" x14ac:dyDescent="0.25">
      <c r="A7" s="39">
        <f>SUBTOTAL(3,$B$3:B7)</f>
        <v>4</v>
      </c>
      <c r="B7" s="39">
        <v>53</v>
      </c>
      <c r="C7" s="37"/>
      <c r="D7" s="44" t="s">
        <v>44</v>
      </c>
      <c r="E7" s="41">
        <v>101028172049</v>
      </c>
      <c r="F7" s="43">
        <v>5606577778</v>
      </c>
      <c r="G7" s="7">
        <v>310</v>
      </c>
      <c r="H7" s="138">
        <v>23</v>
      </c>
      <c r="I7" s="11">
        <f t="shared" si="3"/>
        <v>4278</v>
      </c>
      <c r="J7" s="11">
        <f t="shared" si="0"/>
        <v>2852</v>
      </c>
      <c r="K7" s="11">
        <f t="shared" si="1"/>
        <v>7130</v>
      </c>
      <c r="L7" s="11">
        <f t="shared" ref="L7:L32" si="7">ROUND(I7*10%,0)</f>
        <v>428</v>
      </c>
      <c r="M7" s="11">
        <f t="shared" ref="M7:M32" si="8">ROUNDUP(K7*0.75%,0)</f>
        <v>54</v>
      </c>
      <c r="N7" s="11">
        <v>0</v>
      </c>
      <c r="O7" s="11">
        <v>1200</v>
      </c>
      <c r="P7" s="11">
        <v>250</v>
      </c>
      <c r="Q7" s="11">
        <f t="shared" si="4"/>
        <v>1932</v>
      </c>
      <c r="R7" s="11">
        <v>2320</v>
      </c>
      <c r="S7" s="11">
        <v>945</v>
      </c>
      <c r="T7" s="11">
        <f t="shared" si="5"/>
        <v>8463</v>
      </c>
      <c r="U7" s="11">
        <f t="shared" si="6"/>
        <v>-3</v>
      </c>
      <c r="V7" s="11">
        <f t="shared" si="2"/>
        <v>8460</v>
      </c>
      <c r="W7" s="48" t="s">
        <v>109</v>
      </c>
      <c r="X7" s="38"/>
      <c r="Y7" s="38"/>
    </row>
    <row r="8" spans="1:35" s="1" customFormat="1" ht="80.099999999999994" customHeight="1" x14ac:dyDescent="0.25">
      <c r="A8" s="39">
        <f>SUBTOTAL(3,$B$3:B8)</f>
        <v>5</v>
      </c>
      <c r="B8" s="39">
        <v>55</v>
      </c>
      <c r="C8" s="37"/>
      <c r="D8" s="82" t="s">
        <v>129</v>
      </c>
      <c r="E8" s="12">
        <v>101282688226</v>
      </c>
      <c r="F8" s="45">
        <v>5607278743</v>
      </c>
      <c r="G8" s="7">
        <v>300</v>
      </c>
      <c r="H8" s="138">
        <v>21</v>
      </c>
      <c r="I8" s="11">
        <f t="shared" si="3"/>
        <v>3780</v>
      </c>
      <c r="J8" s="11">
        <f t="shared" si="0"/>
        <v>2520</v>
      </c>
      <c r="K8" s="11">
        <f t="shared" si="1"/>
        <v>6300</v>
      </c>
      <c r="L8" s="11">
        <f t="shared" si="7"/>
        <v>378</v>
      </c>
      <c r="M8" s="11">
        <f t="shared" si="8"/>
        <v>48</v>
      </c>
      <c r="N8" s="11">
        <v>150</v>
      </c>
      <c r="O8" s="11">
        <f>2000+1200</f>
        <v>3200</v>
      </c>
      <c r="P8" s="11"/>
      <c r="Q8" s="11">
        <f t="shared" si="4"/>
        <v>3776</v>
      </c>
      <c r="R8" s="11">
        <v>900</v>
      </c>
      <c r="S8" s="11">
        <v>840</v>
      </c>
      <c r="T8" s="11">
        <f t="shared" si="5"/>
        <v>4264</v>
      </c>
      <c r="U8" s="11">
        <f t="shared" si="6"/>
        <v>-4</v>
      </c>
      <c r="V8" s="11">
        <f t="shared" si="2"/>
        <v>4260</v>
      </c>
      <c r="W8" s="143"/>
      <c r="X8" s="38"/>
      <c r="Y8" s="38"/>
    </row>
    <row r="9" spans="1:35" s="1" customFormat="1" ht="80.099999999999994" customHeight="1" x14ac:dyDescent="0.25">
      <c r="A9" s="39">
        <f>SUBTOTAL(3,$B$3:B9)</f>
        <v>6</v>
      </c>
      <c r="B9" s="39">
        <v>64</v>
      </c>
      <c r="C9" s="37"/>
      <c r="D9" s="82" t="s">
        <v>102</v>
      </c>
      <c r="E9" s="41">
        <v>101177448468</v>
      </c>
      <c r="F9" s="83">
        <v>5607265409</v>
      </c>
      <c r="G9" s="7">
        <v>300</v>
      </c>
      <c r="H9" s="138">
        <v>0</v>
      </c>
      <c r="I9" s="11">
        <f t="shared" si="3"/>
        <v>0</v>
      </c>
      <c r="J9" s="11">
        <f t="shared" si="0"/>
        <v>0</v>
      </c>
      <c r="K9" s="11">
        <f t="shared" si="1"/>
        <v>0</v>
      </c>
      <c r="L9" s="11">
        <f t="shared" si="7"/>
        <v>0</v>
      </c>
      <c r="M9" s="11">
        <f t="shared" si="8"/>
        <v>0</v>
      </c>
      <c r="N9" s="11">
        <v>0</v>
      </c>
      <c r="O9" s="11"/>
      <c r="P9" s="11"/>
      <c r="Q9" s="11">
        <f t="shared" si="4"/>
        <v>0</v>
      </c>
      <c r="R9" s="11">
        <v>0</v>
      </c>
      <c r="S9" s="11"/>
      <c r="T9" s="11">
        <f t="shared" si="5"/>
        <v>0</v>
      </c>
      <c r="U9" s="11">
        <f t="shared" si="6"/>
        <v>0</v>
      </c>
      <c r="V9" s="11">
        <f t="shared" si="2"/>
        <v>0</v>
      </c>
      <c r="W9" s="8" t="str">
        <f t="shared" ref="W9" si="9">IF(V9&lt;1,"---------- NA-------------","")</f>
        <v>---------- NA-------------</v>
      </c>
      <c r="X9" s="38"/>
      <c r="Y9" s="38"/>
    </row>
    <row r="10" spans="1:35" s="1" customFormat="1" ht="80.099999999999994" customHeight="1" x14ac:dyDescent="0.25">
      <c r="A10" s="39">
        <f>SUBTOTAL(3,$B$3:B10)</f>
        <v>7</v>
      </c>
      <c r="B10" s="39">
        <v>66</v>
      </c>
      <c r="C10" s="37"/>
      <c r="D10" s="6" t="s">
        <v>37</v>
      </c>
      <c r="E10" s="43">
        <v>101355258244</v>
      </c>
      <c r="F10" s="61">
        <v>5607514982</v>
      </c>
      <c r="G10" s="7">
        <v>310</v>
      </c>
      <c r="H10" s="149">
        <v>24</v>
      </c>
      <c r="I10" s="11">
        <f t="shared" ref="I10:I30" si="10">H10*G10*60%</f>
        <v>4464</v>
      </c>
      <c r="J10" s="11">
        <f t="shared" ref="J10:J30" si="11">H10*G10*40%</f>
        <v>2976</v>
      </c>
      <c r="K10" s="11">
        <f t="shared" ref="K10:K30" si="12">J10+I10</f>
        <v>7440</v>
      </c>
      <c r="L10" s="11">
        <f t="shared" si="7"/>
        <v>446</v>
      </c>
      <c r="M10" s="11">
        <f t="shared" si="8"/>
        <v>56</v>
      </c>
      <c r="N10" s="11">
        <v>0</v>
      </c>
      <c r="O10" s="11">
        <v>1200</v>
      </c>
      <c r="P10" s="11"/>
      <c r="Q10" s="11">
        <f t="shared" si="4"/>
        <v>1702</v>
      </c>
      <c r="R10" s="11">
        <v>2360</v>
      </c>
      <c r="S10" s="11">
        <v>945</v>
      </c>
      <c r="T10" s="11">
        <f t="shared" si="5"/>
        <v>9043</v>
      </c>
      <c r="U10" s="11">
        <f t="shared" si="6"/>
        <v>-3</v>
      </c>
      <c r="V10" s="11">
        <f t="shared" si="2"/>
        <v>9040</v>
      </c>
      <c r="W10" s="58" t="str">
        <f t="shared" ref="W10" si="13">IF(V10&lt;1,"---------- NA-------------","")</f>
        <v/>
      </c>
      <c r="X10" s="38">
        <v>10</v>
      </c>
      <c r="Y10" s="38"/>
    </row>
    <row r="11" spans="1:35" s="1" customFormat="1" ht="80.099999999999994" customHeight="1" x14ac:dyDescent="0.25">
      <c r="A11" s="39">
        <f>SUBTOTAL(3,$B$3:B11)</f>
        <v>8</v>
      </c>
      <c r="B11" s="39">
        <v>75</v>
      </c>
      <c r="C11" s="37"/>
      <c r="D11" s="82" t="s">
        <v>136</v>
      </c>
      <c r="E11" s="12">
        <v>101586226410</v>
      </c>
      <c r="F11" s="82">
        <v>5608397257</v>
      </c>
      <c r="G11" s="7">
        <v>300</v>
      </c>
      <c r="H11" s="149">
        <v>13</v>
      </c>
      <c r="I11" s="11">
        <f t="shared" si="10"/>
        <v>2340</v>
      </c>
      <c r="J11" s="11">
        <f t="shared" si="11"/>
        <v>1560</v>
      </c>
      <c r="K11" s="11">
        <f t="shared" si="12"/>
        <v>3900</v>
      </c>
      <c r="L11" s="11">
        <f t="shared" si="7"/>
        <v>234</v>
      </c>
      <c r="M11" s="11">
        <f t="shared" si="8"/>
        <v>30</v>
      </c>
      <c r="N11" s="11"/>
      <c r="O11" s="11">
        <f>1200+500</f>
        <v>1700</v>
      </c>
      <c r="P11" s="11">
        <v>180</v>
      </c>
      <c r="Q11" s="11">
        <f t="shared" si="4"/>
        <v>2144</v>
      </c>
      <c r="R11" s="11">
        <v>600</v>
      </c>
      <c r="S11" s="11">
        <v>735</v>
      </c>
      <c r="T11" s="11">
        <f t="shared" si="5"/>
        <v>3091</v>
      </c>
      <c r="U11" s="11">
        <f t="shared" ref="U11" si="14">MROUND(T11,10)-T11</f>
        <v>-1</v>
      </c>
      <c r="V11" s="11">
        <f t="shared" ref="V11" si="15">SUM(T11:U11)</f>
        <v>3090</v>
      </c>
      <c r="W11" s="58"/>
      <c r="X11" s="38"/>
      <c r="Y11" s="38"/>
    </row>
    <row r="12" spans="1:35" s="1" customFormat="1" ht="80.099999999999994" customHeight="1" x14ac:dyDescent="0.25">
      <c r="A12" s="39">
        <f>SUBTOTAL(3,$B$3:B12)</f>
        <v>9</v>
      </c>
      <c r="B12" s="39">
        <v>78</v>
      </c>
      <c r="C12" s="37"/>
      <c r="D12" s="6" t="s">
        <v>38</v>
      </c>
      <c r="E12" s="43">
        <v>101368088789</v>
      </c>
      <c r="F12" s="61">
        <v>5607542501</v>
      </c>
      <c r="G12" s="7">
        <v>310</v>
      </c>
      <c r="H12" s="138">
        <v>25</v>
      </c>
      <c r="I12" s="11">
        <f t="shared" si="10"/>
        <v>4650</v>
      </c>
      <c r="J12" s="11">
        <f t="shared" si="11"/>
        <v>3100</v>
      </c>
      <c r="K12" s="11">
        <f t="shared" si="12"/>
        <v>7750</v>
      </c>
      <c r="L12" s="11">
        <f t="shared" si="7"/>
        <v>465</v>
      </c>
      <c r="M12" s="11">
        <f t="shared" si="8"/>
        <v>59</v>
      </c>
      <c r="N12" s="11">
        <v>0</v>
      </c>
      <c r="O12" s="11">
        <v>1200</v>
      </c>
      <c r="P12" s="11">
        <v>250</v>
      </c>
      <c r="Q12" s="11">
        <f t="shared" si="4"/>
        <v>1974</v>
      </c>
      <c r="R12" s="11">
        <v>2400</v>
      </c>
      <c r="S12" s="11">
        <v>875</v>
      </c>
      <c r="T12" s="11">
        <f t="shared" si="5"/>
        <v>9051</v>
      </c>
      <c r="U12" s="11">
        <f t="shared" si="6"/>
        <v>-1</v>
      </c>
      <c r="V12" s="11">
        <f t="shared" si="2"/>
        <v>9050</v>
      </c>
      <c r="W12" s="48" t="s">
        <v>108</v>
      </c>
      <c r="X12" s="38">
        <v>10</v>
      </c>
      <c r="Y12" s="38"/>
    </row>
    <row r="13" spans="1:35" s="1" customFormat="1" ht="80.099999999999994" customHeight="1" x14ac:dyDescent="0.25">
      <c r="A13" s="39">
        <f>SUBTOTAL(3,$B$3:B13)</f>
        <v>10</v>
      </c>
      <c r="B13" s="39">
        <v>80</v>
      </c>
      <c r="C13" s="37"/>
      <c r="D13" s="6" t="s">
        <v>39</v>
      </c>
      <c r="E13" s="12">
        <v>101392504206</v>
      </c>
      <c r="F13" s="61">
        <v>5607542275</v>
      </c>
      <c r="G13" s="7">
        <v>300</v>
      </c>
      <c r="H13" s="138">
        <v>0</v>
      </c>
      <c r="I13" s="11">
        <f t="shared" si="10"/>
        <v>0</v>
      </c>
      <c r="J13" s="11">
        <f t="shared" si="11"/>
        <v>0</v>
      </c>
      <c r="K13" s="11">
        <f t="shared" si="12"/>
        <v>0</v>
      </c>
      <c r="L13" s="11">
        <f t="shared" si="7"/>
        <v>0</v>
      </c>
      <c r="M13" s="11">
        <f t="shared" si="8"/>
        <v>0</v>
      </c>
      <c r="N13" s="11">
        <v>0</v>
      </c>
      <c r="O13" s="11"/>
      <c r="P13" s="11"/>
      <c r="Q13" s="11">
        <f t="shared" si="4"/>
        <v>0</v>
      </c>
      <c r="R13" s="11">
        <v>0</v>
      </c>
      <c r="S13" s="11"/>
      <c r="T13" s="11">
        <f t="shared" si="5"/>
        <v>0</v>
      </c>
      <c r="U13" s="11">
        <f t="shared" si="6"/>
        <v>0</v>
      </c>
      <c r="V13" s="11">
        <f t="shared" si="2"/>
        <v>0</v>
      </c>
      <c r="W13" s="8" t="str">
        <f t="shared" ref="W13:W18" si="16">IF(V13&lt;1,"---------- NA-------------","")</f>
        <v>---------- NA-------------</v>
      </c>
      <c r="X13" s="38"/>
      <c r="Y13" s="38"/>
    </row>
    <row r="14" spans="1:35" s="1" customFormat="1" ht="80.099999999999994" customHeight="1" x14ac:dyDescent="0.25">
      <c r="A14" s="39">
        <f>SUBTOTAL(3,$B$3:B14)</f>
        <v>11</v>
      </c>
      <c r="B14" s="40">
        <v>81</v>
      </c>
      <c r="C14" s="37"/>
      <c r="D14" s="82" t="s">
        <v>107</v>
      </c>
      <c r="E14" s="41">
        <v>101525951984</v>
      </c>
      <c r="F14" s="82">
        <v>5608135511</v>
      </c>
      <c r="G14" s="7">
        <v>300</v>
      </c>
      <c r="H14" s="138">
        <v>0</v>
      </c>
      <c r="I14" s="11">
        <f t="shared" si="10"/>
        <v>0</v>
      </c>
      <c r="J14" s="11">
        <f t="shared" si="11"/>
        <v>0</v>
      </c>
      <c r="K14" s="11">
        <f t="shared" si="12"/>
        <v>0</v>
      </c>
      <c r="L14" s="11">
        <f t="shared" si="7"/>
        <v>0</v>
      </c>
      <c r="M14" s="11">
        <f t="shared" si="8"/>
        <v>0</v>
      </c>
      <c r="N14" s="11">
        <v>0</v>
      </c>
      <c r="O14" s="11"/>
      <c r="P14" s="11"/>
      <c r="Q14" s="11">
        <f t="shared" si="4"/>
        <v>0</v>
      </c>
      <c r="R14" s="11">
        <v>0</v>
      </c>
      <c r="S14" s="11"/>
      <c r="T14" s="11">
        <f t="shared" si="5"/>
        <v>0</v>
      </c>
      <c r="U14" s="11">
        <f t="shared" si="6"/>
        <v>0</v>
      </c>
      <c r="V14" s="11">
        <f t="shared" si="2"/>
        <v>0</v>
      </c>
      <c r="W14" s="8" t="str">
        <f t="shared" si="16"/>
        <v>---------- NA-------------</v>
      </c>
      <c r="X14" s="38"/>
      <c r="Y14" s="38"/>
    </row>
    <row r="15" spans="1:35" s="1" customFormat="1" ht="80.099999999999994" customHeight="1" x14ac:dyDescent="0.25">
      <c r="A15" s="39">
        <f>SUBTOTAL(3,$B$3:B15)</f>
        <v>12</v>
      </c>
      <c r="B15" s="40">
        <v>82</v>
      </c>
      <c r="C15" s="37"/>
      <c r="D15" s="82" t="s">
        <v>105</v>
      </c>
      <c r="E15" s="41">
        <v>101217164988</v>
      </c>
      <c r="F15" s="82">
        <v>5607316025</v>
      </c>
      <c r="G15" s="7">
        <v>300</v>
      </c>
      <c r="H15" s="138">
        <v>0</v>
      </c>
      <c r="I15" s="11">
        <f t="shared" si="10"/>
        <v>0</v>
      </c>
      <c r="J15" s="11">
        <f t="shared" si="11"/>
        <v>0</v>
      </c>
      <c r="K15" s="11">
        <f t="shared" si="12"/>
        <v>0</v>
      </c>
      <c r="L15" s="11">
        <f t="shared" si="7"/>
        <v>0</v>
      </c>
      <c r="M15" s="11">
        <f t="shared" si="8"/>
        <v>0</v>
      </c>
      <c r="N15" s="11">
        <v>0</v>
      </c>
      <c r="O15" s="11"/>
      <c r="P15" s="11"/>
      <c r="Q15" s="11">
        <f t="shared" si="4"/>
        <v>0</v>
      </c>
      <c r="R15" s="11">
        <v>0</v>
      </c>
      <c r="S15" s="11"/>
      <c r="T15" s="11">
        <f t="shared" si="5"/>
        <v>0</v>
      </c>
      <c r="U15" s="11">
        <f t="shared" si="6"/>
        <v>0</v>
      </c>
      <c r="V15" s="11">
        <f t="shared" si="2"/>
        <v>0</v>
      </c>
      <c r="W15" s="8" t="str">
        <f t="shared" si="16"/>
        <v>---------- NA-------------</v>
      </c>
      <c r="X15" s="38"/>
      <c r="Y15" s="38"/>
    </row>
    <row r="16" spans="1:35" s="1" customFormat="1" ht="80.099999999999994" customHeight="1" x14ac:dyDescent="0.25">
      <c r="A16" s="39">
        <f>SUBTOTAL(3,$B$3:B16)</f>
        <v>13</v>
      </c>
      <c r="B16" s="40">
        <v>96</v>
      </c>
      <c r="C16" s="37"/>
      <c r="D16" s="82" t="s">
        <v>114</v>
      </c>
      <c r="E16" s="12">
        <v>101385633713</v>
      </c>
      <c r="F16" s="12">
        <v>5607631054</v>
      </c>
      <c r="G16" s="7">
        <v>300</v>
      </c>
      <c r="H16" s="138">
        <v>25</v>
      </c>
      <c r="I16" s="11">
        <f t="shared" si="10"/>
        <v>4500</v>
      </c>
      <c r="J16" s="11">
        <f t="shared" si="11"/>
        <v>3000</v>
      </c>
      <c r="K16" s="11">
        <f t="shared" si="12"/>
        <v>7500</v>
      </c>
      <c r="L16" s="11">
        <f t="shared" si="7"/>
        <v>450</v>
      </c>
      <c r="M16" s="11">
        <f t="shared" si="8"/>
        <v>57</v>
      </c>
      <c r="N16" s="11">
        <v>0</v>
      </c>
      <c r="O16" s="11">
        <v>1800</v>
      </c>
      <c r="P16" s="11"/>
      <c r="Q16" s="11">
        <f t="shared" si="4"/>
        <v>2307</v>
      </c>
      <c r="R16" s="11">
        <v>0</v>
      </c>
      <c r="S16" s="11"/>
      <c r="T16" s="11">
        <f t="shared" si="5"/>
        <v>5193</v>
      </c>
      <c r="U16" s="11">
        <f t="shared" si="6"/>
        <v>-3</v>
      </c>
      <c r="V16" s="11">
        <f t="shared" si="2"/>
        <v>5190</v>
      </c>
      <c r="W16" s="8" t="str">
        <f t="shared" si="16"/>
        <v/>
      </c>
      <c r="X16" s="38"/>
      <c r="Y16" s="38"/>
    </row>
    <row r="17" spans="1:26" s="1" customFormat="1" ht="80.099999999999994" customHeight="1" x14ac:dyDescent="0.25">
      <c r="A17" s="39">
        <f>SUBTOTAL(3,$B$3:B17)</f>
        <v>14</v>
      </c>
      <c r="B17" s="40">
        <v>97</v>
      </c>
      <c r="C17" s="37"/>
      <c r="D17" s="82" t="s">
        <v>115</v>
      </c>
      <c r="E17" s="47">
        <v>101252888310</v>
      </c>
      <c r="F17" s="12">
        <v>5608308994</v>
      </c>
      <c r="G17" s="7">
        <v>300</v>
      </c>
      <c r="H17" s="138">
        <v>0</v>
      </c>
      <c r="I17" s="11">
        <f t="shared" si="10"/>
        <v>0</v>
      </c>
      <c r="J17" s="11">
        <f t="shared" si="11"/>
        <v>0</v>
      </c>
      <c r="K17" s="11">
        <f t="shared" si="12"/>
        <v>0</v>
      </c>
      <c r="L17" s="11">
        <f t="shared" si="7"/>
        <v>0</v>
      </c>
      <c r="M17" s="11">
        <f t="shared" si="8"/>
        <v>0</v>
      </c>
      <c r="N17" s="11">
        <v>0</v>
      </c>
      <c r="O17" s="11"/>
      <c r="P17" s="11"/>
      <c r="Q17" s="11">
        <f t="shared" si="4"/>
        <v>0</v>
      </c>
      <c r="R17" s="11">
        <v>0</v>
      </c>
      <c r="S17" s="11"/>
      <c r="T17" s="11">
        <f t="shared" si="5"/>
        <v>0</v>
      </c>
      <c r="U17" s="11">
        <f t="shared" si="6"/>
        <v>0</v>
      </c>
      <c r="V17" s="11">
        <f t="shared" si="2"/>
        <v>0</v>
      </c>
      <c r="W17" s="8" t="str">
        <f t="shared" si="16"/>
        <v>---------- NA-------------</v>
      </c>
      <c r="X17" s="38"/>
      <c r="Y17" s="38"/>
    </row>
    <row r="18" spans="1:26" s="1" customFormat="1" ht="80.099999999999994" customHeight="1" x14ac:dyDescent="0.25">
      <c r="A18" s="39">
        <f>SUBTOTAL(3,$B$3:B18)</f>
        <v>15</v>
      </c>
      <c r="B18" s="40">
        <v>98</v>
      </c>
      <c r="C18" s="37"/>
      <c r="D18" s="82" t="s">
        <v>123</v>
      </c>
      <c r="E18" s="12">
        <v>101307813640</v>
      </c>
      <c r="F18" s="12">
        <v>5607753857</v>
      </c>
      <c r="G18" s="7">
        <v>300</v>
      </c>
      <c r="H18" s="138">
        <v>0</v>
      </c>
      <c r="I18" s="11">
        <f t="shared" si="10"/>
        <v>0</v>
      </c>
      <c r="J18" s="11">
        <f t="shared" si="11"/>
        <v>0</v>
      </c>
      <c r="K18" s="11">
        <f t="shared" si="12"/>
        <v>0</v>
      </c>
      <c r="L18" s="11">
        <f t="shared" si="7"/>
        <v>0</v>
      </c>
      <c r="M18" s="11">
        <f t="shared" si="8"/>
        <v>0</v>
      </c>
      <c r="N18" s="11">
        <v>0</v>
      </c>
      <c r="O18" s="11"/>
      <c r="P18" s="11"/>
      <c r="Q18" s="11">
        <f t="shared" si="4"/>
        <v>0</v>
      </c>
      <c r="R18" s="11">
        <v>0</v>
      </c>
      <c r="S18" s="11"/>
      <c r="T18" s="11">
        <f t="shared" si="5"/>
        <v>0</v>
      </c>
      <c r="U18" s="11">
        <f t="shared" si="6"/>
        <v>0</v>
      </c>
      <c r="V18" s="11">
        <f t="shared" si="2"/>
        <v>0</v>
      </c>
      <c r="W18" s="8" t="str">
        <f t="shared" si="16"/>
        <v>---------- NA-------------</v>
      </c>
      <c r="X18" s="38"/>
      <c r="Y18" s="38"/>
    </row>
    <row r="19" spans="1:26" s="1" customFormat="1" ht="80.099999999999994" customHeight="1" x14ac:dyDescent="0.25">
      <c r="A19" s="39">
        <f>SUBTOTAL(3,$B$3:B19)</f>
        <v>16</v>
      </c>
      <c r="B19" s="40">
        <v>99</v>
      </c>
      <c r="C19" s="37"/>
      <c r="D19" s="42" t="s">
        <v>55</v>
      </c>
      <c r="E19" s="12">
        <v>101380999643</v>
      </c>
      <c r="F19" s="61" t="s">
        <v>61</v>
      </c>
      <c r="G19" s="7">
        <v>345</v>
      </c>
      <c r="H19" s="138">
        <v>23</v>
      </c>
      <c r="I19" s="11">
        <f t="shared" ref="I19" si="17">H19*G19*60%</f>
        <v>4761</v>
      </c>
      <c r="J19" s="11">
        <f t="shared" ref="J19" si="18">H19*G19*40%</f>
        <v>3174</v>
      </c>
      <c r="K19" s="11">
        <f t="shared" ref="K19" si="19">J19+I19</f>
        <v>7935</v>
      </c>
      <c r="L19" s="11">
        <f t="shared" si="7"/>
        <v>476</v>
      </c>
      <c r="M19" s="11">
        <f t="shared" si="8"/>
        <v>60</v>
      </c>
      <c r="N19" s="11">
        <v>100</v>
      </c>
      <c r="O19" s="11">
        <v>1200</v>
      </c>
      <c r="P19" s="11"/>
      <c r="Q19" s="11">
        <f t="shared" si="4"/>
        <v>1836</v>
      </c>
      <c r="R19" s="11">
        <v>2460</v>
      </c>
      <c r="S19" s="11">
        <v>945</v>
      </c>
      <c r="T19" s="11">
        <f t="shared" si="5"/>
        <v>9504</v>
      </c>
      <c r="U19" s="11">
        <f t="shared" si="6"/>
        <v>-4</v>
      </c>
      <c r="V19" s="11">
        <f t="shared" si="2"/>
        <v>9500</v>
      </c>
      <c r="W19" s="48" t="s">
        <v>125</v>
      </c>
      <c r="X19" s="38">
        <v>10</v>
      </c>
      <c r="Y19" s="38"/>
    </row>
    <row r="20" spans="1:26" s="1" customFormat="1" ht="80.099999999999994" customHeight="1" x14ac:dyDescent="0.25">
      <c r="A20" s="39">
        <f>SUBTOTAL(3,$B$3:B20)</f>
        <v>17</v>
      </c>
      <c r="B20" s="40">
        <v>101</v>
      </c>
      <c r="C20" s="37"/>
      <c r="D20" s="42" t="s">
        <v>40</v>
      </c>
      <c r="E20" s="12">
        <v>101134030105</v>
      </c>
      <c r="F20" s="62" t="s">
        <v>51</v>
      </c>
      <c r="G20" s="7">
        <v>310</v>
      </c>
      <c r="H20" s="138">
        <v>23</v>
      </c>
      <c r="I20" s="11">
        <f t="shared" si="10"/>
        <v>4278</v>
      </c>
      <c r="J20" s="11">
        <f t="shared" si="11"/>
        <v>2852</v>
      </c>
      <c r="K20" s="11">
        <f t="shared" si="12"/>
        <v>7130</v>
      </c>
      <c r="L20" s="11">
        <f t="shared" si="7"/>
        <v>428</v>
      </c>
      <c r="M20" s="11">
        <f t="shared" si="8"/>
        <v>54</v>
      </c>
      <c r="N20" s="11">
        <v>0</v>
      </c>
      <c r="O20" s="11">
        <v>1200</v>
      </c>
      <c r="P20" s="11">
        <v>250</v>
      </c>
      <c r="Q20" s="11">
        <f t="shared" si="4"/>
        <v>1932</v>
      </c>
      <c r="R20" s="11">
        <v>2670</v>
      </c>
      <c r="S20" s="11">
        <v>595</v>
      </c>
      <c r="T20" s="11">
        <f t="shared" si="5"/>
        <v>8463</v>
      </c>
      <c r="U20" s="11">
        <f t="shared" si="6"/>
        <v>-3</v>
      </c>
      <c r="V20" s="11">
        <f t="shared" si="2"/>
        <v>8460</v>
      </c>
      <c r="W20" s="48" t="s">
        <v>80</v>
      </c>
      <c r="X20" s="38"/>
      <c r="Y20" s="38"/>
    </row>
    <row r="21" spans="1:26" s="1" customFormat="1" ht="80.099999999999994" customHeight="1" x14ac:dyDescent="0.25">
      <c r="A21" s="39">
        <f>SUBTOTAL(3,$B$3:B21)</f>
        <v>18</v>
      </c>
      <c r="B21" s="40">
        <v>102</v>
      </c>
      <c r="C21" s="37"/>
      <c r="D21" s="42" t="s">
        <v>117</v>
      </c>
      <c r="E21" s="12">
        <v>101142482798</v>
      </c>
      <c r="F21" s="45">
        <v>5608316220</v>
      </c>
      <c r="G21" s="7">
        <v>310</v>
      </c>
      <c r="H21" s="138">
        <v>25</v>
      </c>
      <c r="I21" s="11">
        <f t="shared" si="10"/>
        <v>4650</v>
      </c>
      <c r="J21" s="11">
        <f t="shared" si="11"/>
        <v>3100</v>
      </c>
      <c r="K21" s="11">
        <f t="shared" si="12"/>
        <v>7750</v>
      </c>
      <c r="L21" s="11">
        <f t="shared" si="7"/>
        <v>465</v>
      </c>
      <c r="M21" s="11">
        <f t="shared" si="8"/>
        <v>59</v>
      </c>
      <c r="N21" s="11">
        <v>0</v>
      </c>
      <c r="O21" s="11">
        <v>1200</v>
      </c>
      <c r="P21" s="11">
        <v>180</v>
      </c>
      <c r="Q21" s="11">
        <f t="shared" si="4"/>
        <v>1904</v>
      </c>
      <c r="R21" s="11">
        <v>2050</v>
      </c>
      <c r="S21" s="11">
        <v>980</v>
      </c>
      <c r="T21" s="11">
        <f t="shared" si="5"/>
        <v>8876</v>
      </c>
      <c r="U21" s="11">
        <f t="shared" si="6"/>
        <v>4</v>
      </c>
      <c r="V21" s="11">
        <f t="shared" si="2"/>
        <v>8880</v>
      </c>
      <c r="W21" s="56"/>
      <c r="X21" s="38"/>
      <c r="Y21" s="38"/>
    </row>
    <row r="22" spans="1:26" s="1" customFormat="1" ht="80.099999999999994" customHeight="1" x14ac:dyDescent="0.25">
      <c r="A22" s="39">
        <f>SUBTOTAL(3,$B$3:B22)</f>
        <v>19</v>
      </c>
      <c r="B22" s="40">
        <v>103</v>
      </c>
      <c r="C22" s="37"/>
      <c r="D22" s="82" t="s">
        <v>118</v>
      </c>
      <c r="E22" s="41">
        <v>101419228079</v>
      </c>
      <c r="F22" s="82">
        <v>5608316304</v>
      </c>
      <c r="G22" s="7">
        <v>300</v>
      </c>
      <c r="H22" s="138">
        <v>17</v>
      </c>
      <c r="I22" s="11">
        <f t="shared" si="10"/>
        <v>3060</v>
      </c>
      <c r="J22" s="11">
        <f t="shared" si="11"/>
        <v>2040</v>
      </c>
      <c r="K22" s="11">
        <f>J22+I22</f>
        <v>5100</v>
      </c>
      <c r="L22" s="11">
        <f>ROUND(I22*10%,0)</f>
        <v>306</v>
      </c>
      <c r="M22" s="11">
        <f>ROUNDUP(K22*0.75%,0)</f>
        <v>39</v>
      </c>
      <c r="N22" s="11">
        <v>0</v>
      </c>
      <c r="O22" s="11">
        <f>1200+3560</f>
        <v>4760</v>
      </c>
      <c r="P22" s="11"/>
      <c r="Q22" s="11">
        <f t="shared" si="4"/>
        <v>5105</v>
      </c>
      <c r="R22" s="11"/>
      <c r="S22" s="11">
        <v>5</v>
      </c>
      <c r="T22" s="11">
        <f>K22-Q22+R22+S22</f>
        <v>0</v>
      </c>
      <c r="U22" s="11">
        <f t="shared" si="6"/>
        <v>0</v>
      </c>
      <c r="V22" s="11">
        <f t="shared" si="2"/>
        <v>0</v>
      </c>
      <c r="W22" s="8" t="str">
        <f t="shared" ref="W22" si="20">IF(V22&lt;1,"---------- NA-------------","")</f>
        <v>---------- NA-------------</v>
      </c>
      <c r="X22" s="38"/>
      <c r="Y22" s="38"/>
    </row>
    <row r="23" spans="1:26" s="1" customFormat="1" ht="80.099999999999994" customHeight="1" x14ac:dyDescent="0.25">
      <c r="A23" s="39">
        <f>SUBTOTAL(3,$B$3:B23)</f>
        <v>20</v>
      </c>
      <c r="B23" s="40">
        <v>106</v>
      </c>
      <c r="C23" s="37"/>
      <c r="D23" s="82" t="s">
        <v>119</v>
      </c>
      <c r="E23" s="41">
        <v>101566783827</v>
      </c>
      <c r="F23" s="82">
        <v>5608316256</v>
      </c>
      <c r="G23" s="7">
        <v>300</v>
      </c>
      <c r="H23" s="149">
        <v>22</v>
      </c>
      <c r="I23" s="11">
        <f t="shared" si="10"/>
        <v>3960</v>
      </c>
      <c r="J23" s="11">
        <f t="shared" si="11"/>
        <v>2640</v>
      </c>
      <c r="K23" s="11">
        <f t="shared" si="12"/>
        <v>6600</v>
      </c>
      <c r="L23" s="11">
        <f t="shared" si="7"/>
        <v>396</v>
      </c>
      <c r="M23" s="11">
        <f t="shared" si="8"/>
        <v>50</v>
      </c>
      <c r="N23" s="11">
        <v>0</v>
      </c>
      <c r="O23" s="11">
        <v>1200</v>
      </c>
      <c r="P23" s="11"/>
      <c r="Q23" s="11">
        <f t="shared" si="4"/>
        <v>1646</v>
      </c>
      <c r="R23" s="11">
        <v>2240</v>
      </c>
      <c r="S23" s="11">
        <v>910</v>
      </c>
      <c r="T23" s="11">
        <f t="shared" si="5"/>
        <v>8104</v>
      </c>
      <c r="U23" s="11">
        <f t="shared" si="6"/>
        <v>-4</v>
      </c>
      <c r="V23" s="11">
        <f t="shared" si="2"/>
        <v>8100</v>
      </c>
      <c r="W23" s="56"/>
      <c r="X23" s="38"/>
      <c r="Y23" s="38"/>
    </row>
    <row r="24" spans="1:26" s="1" customFormat="1" ht="80.099999999999994" customHeight="1" x14ac:dyDescent="0.25">
      <c r="A24" s="39">
        <f>SUBTOTAL(3,$B$3:B24)</f>
        <v>21</v>
      </c>
      <c r="B24" s="40">
        <v>107</v>
      </c>
      <c r="C24" s="37"/>
      <c r="D24" s="82" t="s">
        <v>120</v>
      </c>
      <c r="E24" s="12">
        <v>101069172866</v>
      </c>
      <c r="F24" s="12">
        <v>5608315281</v>
      </c>
      <c r="G24" s="7">
        <v>300</v>
      </c>
      <c r="H24" s="149">
        <v>22</v>
      </c>
      <c r="I24" s="11">
        <f t="shared" si="10"/>
        <v>3960</v>
      </c>
      <c r="J24" s="11">
        <f t="shared" si="11"/>
        <v>2640</v>
      </c>
      <c r="K24" s="11">
        <f t="shared" si="12"/>
        <v>6600</v>
      </c>
      <c r="L24" s="11">
        <f t="shared" si="7"/>
        <v>396</v>
      </c>
      <c r="M24" s="11">
        <f t="shared" si="8"/>
        <v>50</v>
      </c>
      <c r="N24" s="11">
        <v>0</v>
      </c>
      <c r="O24" s="11">
        <v>1200</v>
      </c>
      <c r="P24" s="11"/>
      <c r="Q24" s="11">
        <f t="shared" si="4"/>
        <v>1646</v>
      </c>
      <c r="R24" s="11">
        <v>600</v>
      </c>
      <c r="S24" s="11">
        <v>735</v>
      </c>
      <c r="T24" s="11">
        <f t="shared" si="5"/>
        <v>6289</v>
      </c>
      <c r="U24" s="11">
        <f t="shared" si="6"/>
        <v>1</v>
      </c>
      <c r="V24" s="11">
        <f t="shared" si="2"/>
        <v>6290</v>
      </c>
      <c r="W24" s="56"/>
      <c r="X24" s="38"/>
      <c r="Y24" s="38"/>
    </row>
    <row r="25" spans="1:26" s="1" customFormat="1" ht="80.099999999999994" customHeight="1" x14ac:dyDescent="0.25">
      <c r="A25" s="39">
        <f>SUBTOTAL(3,$B$3:B25)</f>
        <v>22</v>
      </c>
      <c r="B25" s="40">
        <v>108</v>
      </c>
      <c r="C25" s="37"/>
      <c r="D25" s="82" t="s">
        <v>57</v>
      </c>
      <c r="E25" s="47">
        <v>101265466906</v>
      </c>
      <c r="F25" s="73">
        <v>5607231849</v>
      </c>
      <c r="G25" s="7">
        <v>300</v>
      </c>
      <c r="H25" s="149">
        <v>0</v>
      </c>
      <c r="I25" s="11">
        <f t="shared" si="10"/>
        <v>0</v>
      </c>
      <c r="J25" s="11">
        <f t="shared" si="11"/>
        <v>0</v>
      </c>
      <c r="K25" s="11">
        <f t="shared" si="12"/>
        <v>0</v>
      </c>
      <c r="L25" s="11">
        <f t="shared" si="7"/>
        <v>0</v>
      </c>
      <c r="M25" s="11">
        <f t="shared" si="8"/>
        <v>0</v>
      </c>
      <c r="N25" s="11">
        <v>0</v>
      </c>
      <c r="O25" s="11"/>
      <c r="P25" s="11"/>
      <c r="Q25" s="11">
        <f t="shared" si="4"/>
        <v>0</v>
      </c>
      <c r="R25" s="11"/>
      <c r="S25" s="11"/>
      <c r="T25" s="11">
        <f t="shared" si="5"/>
        <v>0</v>
      </c>
      <c r="U25" s="11">
        <f t="shared" si="6"/>
        <v>0</v>
      </c>
      <c r="V25" s="11">
        <f t="shared" si="2"/>
        <v>0</v>
      </c>
      <c r="W25" s="8" t="str">
        <f t="shared" ref="W25:W26" si="21">IF(V25&lt;1,"---------- NA-------------","")</f>
        <v>---------- NA-------------</v>
      </c>
      <c r="X25" s="38"/>
      <c r="Y25" s="38"/>
    </row>
    <row r="26" spans="1:26" s="1" customFormat="1" ht="80.099999999999994" customHeight="1" x14ac:dyDescent="0.25">
      <c r="A26" s="39">
        <f>SUBTOTAL(3,$B$3:B26)</f>
        <v>23</v>
      </c>
      <c r="B26" s="40">
        <v>114</v>
      </c>
      <c r="C26" s="37"/>
      <c r="D26" s="82" t="s">
        <v>124</v>
      </c>
      <c r="E26" s="41">
        <v>101566783836</v>
      </c>
      <c r="F26" s="82">
        <v>5608317865</v>
      </c>
      <c r="G26" s="7">
        <v>300</v>
      </c>
      <c r="H26" s="149">
        <v>0</v>
      </c>
      <c r="I26" s="11">
        <f t="shared" si="10"/>
        <v>0</v>
      </c>
      <c r="J26" s="11">
        <f t="shared" si="11"/>
        <v>0</v>
      </c>
      <c r="K26" s="11">
        <f t="shared" si="12"/>
        <v>0</v>
      </c>
      <c r="L26" s="11">
        <f t="shared" si="7"/>
        <v>0</v>
      </c>
      <c r="M26" s="11">
        <f t="shared" si="8"/>
        <v>0</v>
      </c>
      <c r="N26" s="11">
        <v>0</v>
      </c>
      <c r="O26" s="11"/>
      <c r="P26" s="11"/>
      <c r="Q26" s="11">
        <f t="shared" si="4"/>
        <v>0</v>
      </c>
      <c r="R26" s="11"/>
      <c r="S26" s="11"/>
      <c r="T26" s="11">
        <f t="shared" si="5"/>
        <v>0</v>
      </c>
      <c r="U26" s="11">
        <f t="shared" si="6"/>
        <v>0</v>
      </c>
      <c r="V26" s="11">
        <f t="shared" si="2"/>
        <v>0</v>
      </c>
      <c r="W26" s="8" t="str">
        <f t="shared" si="21"/>
        <v>---------- NA-------------</v>
      </c>
      <c r="X26" s="38">
        <v>30</v>
      </c>
      <c r="Y26" s="38"/>
    </row>
    <row r="27" spans="1:26" s="1" customFormat="1" ht="80.099999999999994" customHeight="1" x14ac:dyDescent="0.25">
      <c r="A27" s="39">
        <f>SUBTOTAL(3,$B$3:B27)</f>
        <v>24</v>
      </c>
      <c r="B27" s="40">
        <v>116</v>
      </c>
      <c r="C27" s="37"/>
      <c r="D27" s="82" t="s">
        <v>122</v>
      </c>
      <c r="E27" s="12">
        <v>101356938838</v>
      </c>
      <c r="F27" s="45">
        <v>5608317738</v>
      </c>
      <c r="G27" s="7">
        <v>330</v>
      </c>
      <c r="H27" s="149">
        <v>23</v>
      </c>
      <c r="I27" s="11">
        <f t="shared" si="10"/>
        <v>4554</v>
      </c>
      <c r="J27" s="11">
        <f t="shared" si="11"/>
        <v>3036</v>
      </c>
      <c r="K27" s="11">
        <f t="shared" si="12"/>
        <v>7590</v>
      </c>
      <c r="L27" s="11">
        <f t="shared" si="7"/>
        <v>455</v>
      </c>
      <c r="M27" s="11">
        <f t="shared" si="8"/>
        <v>57</v>
      </c>
      <c r="N27" s="11">
        <v>0</v>
      </c>
      <c r="O27" s="11">
        <v>1200</v>
      </c>
      <c r="P27" s="11"/>
      <c r="Q27" s="11">
        <f t="shared" si="4"/>
        <v>1712</v>
      </c>
      <c r="R27" s="11">
        <v>2400</v>
      </c>
      <c r="S27" s="11">
        <v>805</v>
      </c>
      <c r="T27" s="11">
        <f t="shared" si="5"/>
        <v>9083</v>
      </c>
      <c r="U27" s="11">
        <f t="shared" si="6"/>
        <v>-3</v>
      </c>
      <c r="V27" s="11">
        <f t="shared" si="2"/>
        <v>9080</v>
      </c>
      <c r="W27" s="56"/>
      <c r="X27" s="38"/>
      <c r="Y27" s="38"/>
      <c r="Z27" s="1">
        <f>7640-7490</f>
        <v>150</v>
      </c>
    </row>
    <row r="28" spans="1:26" s="1" customFormat="1" ht="80.099999999999994" customHeight="1" x14ac:dyDescent="0.25">
      <c r="A28" s="39">
        <f>SUBTOTAL(3,$B$3:B28)</f>
        <v>25</v>
      </c>
      <c r="B28" s="39">
        <v>132</v>
      </c>
      <c r="C28" s="37"/>
      <c r="D28" s="6" t="s">
        <v>45</v>
      </c>
      <c r="E28" s="43">
        <v>101105101715</v>
      </c>
      <c r="F28" s="43">
        <v>5606793892</v>
      </c>
      <c r="G28" s="48">
        <v>310</v>
      </c>
      <c r="H28" s="138">
        <v>22</v>
      </c>
      <c r="I28" s="11">
        <f>H28*G28*60%</f>
        <v>4092</v>
      </c>
      <c r="J28" s="11">
        <f>H28*G28*40%</f>
        <v>2728</v>
      </c>
      <c r="K28" s="11">
        <f>J28+I28</f>
        <v>6820</v>
      </c>
      <c r="L28" s="11">
        <f t="shared" si="7"/>
        <v>409</v>
      </c>
      <c r="M28" s="11">
        <f t="shared" si="8"/>
        <v>52</v>
      </c>
      <c r="N28" s="11">
        <v>0</v>
      </c>
      <c r="O28" s="11">
        <v>1200</v>
      </c>
      <c r="P28" s="11">
        <v>250</v>
      </c>
      <c r="Q28" s="11">
        <f t="shared" si="4"/>
        <v>1911</v>
      </c>
      <c r="R28" s="11">
        <v>2630</v>
      </c>
      <c r="S28" s="11">
        <v>945</v>
      </c>
      <c r="T28" s="11">
        <f t="shared" si="5"/>
        <v>8484</v>
      </c>
      <c r="U28" s="11">
        <f t="shared" si="6"/>
        <v>-4</v>
      </c>
      <c r="V28" s="11">
        <f t="shared" si="2"/>
        <v>8480</v>
      </c>
      <c r="W28" s="48" t="s">
        <v>83</v>
      </c>
      <c r="X28" s="38"/>
      <c r="Y28" s="38"/>
    </row>
    <row r="29" spans="1:26" s="1" customFormat="1" ht="80.099999999999994" customHeight="1" x14ac:dyDescent="0.25">
      <c r="A29" s="39">
        <f>SUBTOTAL(3,$B$3:B29)</f>
        <v>26</v>
      </c>
      <c r="B29" s="39">
        <v>134</v>
      </c>
      <c r="C29" s="37"/>
      <c r="D29" s="42" t="s">
        <v>41</v>
      </c>
      <c r="E29" s="12">
        <v>101294313126</v>
      </c>
      <c r="F29" s="47">
        <v>5607315717</v>
      </c>
      <c r="G29" s="7">
        <v>310</v>
      </c>
      <c r="H29" s="138">
        <v>21</v>
      </c>
      <c r="I29" s="11">
        <f t="shared" si="10"/>
        <v>3906</v>
      </c>
      <c r="J29" s="11">
        <f t="shared" si="11"/>
        <v>2604</v>
      </c>
      <c r="K29" s="11">
        <f t="shared" si="12"/>
        <v>6510</v>
      </c>
      <c r="L29" s="11">
        <f t="shared" si="7"/>
        <v>391</v>
      </c>
      <c r="M29" s="11">
        <f t="shared" si="8"/>
        <v>49</v>
      </c>
      <c r="N29" s="11">
        <v>0</v>
      </c>
      <c r="O29" s="11">
        <v>1200</v>
      </c>
      <c r="P29" s="11"/>
      <c r="Q29" s="11">
        <f t="shared" si="4"/>
        <v>1640</v>
      </c>
      <c r="R29" s="11">
        <v>2590</v>
      </c>
      <c r="S29" s="145">
        <v>910</v>
      </c>
      <c r="T29" s="11">
        <f t="shared" si="5"/>
        <v>8370</v>
      </c>
      <c r="U29" s="11">
        <f t="shared" si="6"/>
        <v>0</v>
      </c>
      <c r="V29" s="11">
        <f t="shared" si="2"/>
        <v>8370</v>
      </c>
      <c r="W29" s="48" t="s">
        <v>82</v>
      </c>
      <c r="X29" s="11">
        <v>570</v>
      </c>
      <c r="Y29" s="38"/>
    </row>
    <row r="30" spans="1:26" s="1" customFormat="1" ht="80.099999999999994" customHeight="1" x14ac:dyDescent="0.25">
      <c r="A30" s="39">
        <f>SUBTOTAL(3,$B$3:B30)</f>
        <v>27</v>
      </c>
      <c r="B30" s="40">
        <v>140</v>
      </c>
      <c r="C30" s="37"/>
      <c r="D30" s="42" t="s">
        <v>50</v>
      </c>
      <c r="E30" s="12">
        <v>101355258200</v>
      </c>
      <c r="F30" s="12">
        <v>5607508851</v>
      </c>
      <c r="G30" s="7">
        <v>310</v>
      </c>
      <c r="H30" s="138">
        <v>22</v>
      </c>
      <c r="I30" s="11">
        <f t="shared" si="10"/>
        <v>4092</v>
      </c>
      <c r="J30" s="11">
        <f t="shared" si="11"/>
        <v>2728</v>
      </c>
      <c r="K30" s="11">
        <f t="shared" si="12"/>
        <v>6820</v>
      </c>
      <c r="L30" s="11">
        <f t="shared" si="7"/>
        <v>409</v>
      </c>
      <c r="M30" s="11">
        <f t="shared" si="8"/>
        <v>52</v>
      </c>
      <c r="N30" s="11">
        <v>0</v>
      </c>
      <c r="O30" s="11">
        <v>1200</v>
      </c>
      <c r="P30" s="11"/>
      <c r="Q30" s="11">
        <f t="shared" si="4"/>
        <v>1661</v>
      </c>
      <c r="R30" s="11">
        <v>930</v>
      </c>
      <c r="S30" s="11">
        <v>315</v>
      </c>
      <c r="T30" s="11">
        <f t="shared" si="5"/>
        <v>6404</v>
      </c>
      <c r="U30" s="11">
        <f t="shared" si="6"/>
        <v>-4</v>
      </c>
      <c r="V30" s="11">
        <f t="shared" si="2"/>
        <v>6400</v>
      </c>
      <c r="W30" s="56"/>
      <c r="X30" s="38"/>
      <c r="Y30" s="38"/>
    </row>
    <row r="31" spans="1:26" s="1" customFormat="1" ht="80.099999999999994" customHeight="1" x14ac:dyDescent="0.25">
      <c r="A31" s="39">
        <f>SUBTOTAL(3,$B$3:B31)</f>
        <v>28</v>
      </c>
      <c r="B31" s="59">
        <v>324</v>
      </c>
      <c r="C31" s="37"/>
      <c r="D31" s="60" t="s">
        <v>89</v>
      </c>
      <c r="E31" s="74">
        <v>101194803980</v>
      </c>
      <c r="F31" s="76">
        <v>5607542489</v>
      </c>
      <c r="G31" s="7">
        <v>310</v>
      </c>
      <c r="H31" s="138">
        <v>23</v>
      </c>
      <c r="I31" s="11">
        <f t="shared" ref="I31" si="22">H31*G31*60%</f>
        <v>4278</v>
      </c>
      <c r="J31" s="11">
        <f t="shared" ref="J31" si="23">H31*G31*40%</f>
        <v>2852</v>
      </c>
      <c r="K31" s="11">
        <f t="shared" ref="K31" si="24">J31+I31</f>
        <v>7130</v>
      </c>
      <c r="L31" s="11">
        <f t="shared" si="7"/>
        <v>428</v>
      </c>
      <c r="M31" s="11">
        <f t="shared" si="8"/>
        <v>54</v>
      </c>
      <c r="N31" s="11">
        <v>150</v>
      </c>
      <c r="O31" s="11">
        <v>1200</v>
      </c>
      <c r="P31" s="11"/>
      <c r="Q31" s="11">
        <f t="shared" si="4"/>
        <v>1832</v>
      </c>
      <c r="R31" s="11">
        <v>1970</v>
      </c>
      <c r="S31" s="11">
        <v>735</v>
      </c>
      <c r="T31" s="11">
        <f t="shared" si="5"/>
        <v>8003</v>
      </c>
      <c r="U31" s="11">
        <f t="shared" si="6"/>
        <v>-3</v>
      </c>
      <c r="V31" s="11">
        <f t="shared" si="2"/>
        <v>8000</v>
      </c>
      <c r="W31" s="48" t="s">
        <v>101</v>
      </c>
      <c r="X31" s="38"/>
      <c r="Y31" s="38"/>
    </row>
    <row r="32" spans="1:26" s="1" customFormat="1" ht="80.099999999999994" customHeight="1" x14ac:dyDescent="0.25">
      <c r="A32" s="39">
        <f>SUBTOTAL(3,$B$3:B32)</f>
        <v>29</v>
      </c>
      <c r="B32" s="39">
        <v>391</v>
      </c>
      <c r="C32" s="37"/>
      <c r="D32" s="46" t="s">
        <v>52</v>
      </c>
      <c r="E32" s="12">
        <v>101466754248</v>
      </c>
      <c r="F32" s="69">
        <v>5607896712</v>
      </c>
      <c r="G32" s="7">
        <v>300</v>
      </c>
      <c r="H32" s="138">
        <v>0</v>
      </c>
      <c r="I32" s="11">
        <f t="shared" ref="I32" si="25">H32*G32*60%</f>
        <v>0</v>
      </c>
      <c r="J32" s="11">
        <f t="shared" ref="J32" si="26">H32*G32*40%</f>
        <v>0</v>
      </c>
      <c r="K32" s="11">
        <f t="shared" ref="K32" si="27">J32+I32</f>
        <v>0</v>
      </c>
      <c r="L32" s="11">
        <f t="shared" si="7"/>
        <v>0</v>
      </c>
      <c r="M32" s="11">
        <f t="shared" si="8"/>
        <v>0</v>
      </c>
      <c r="N32" s="11">
        <v>0</v>
      </c>
      <c r="O32" s="11"/>
      <c r="P32" s="11"/>
      <c r="Q32" s="11">
        <f t="shared" si="4"/>
        <v>0</v>
      </c>
      <c r="R32" s="11"/>
      <c r="S32" s="11"/>
      <c r="T32" s="11">
        <f t="shared" si="5"/>
        <v>0</v>
      </c>
      <c r="U32" s="11">
        <f t="shared" si="6"/>
        <v>0</v>
      </c>
      <c r="V32" s="11">
        <f t="shared" si="2"/>
        <v>0</v>
      </c>
      <c r="W32" s="8" t="str">
        <f t="shared" ref="W32" si="28">IF(V32&lt;1,"---------- NA-------------","")</f>
        <v>---------- NA-------------</v>
      </c>
      <c r="X32" s="38">
        <v>10</v>
      </c>
      <c r="Y32" s="38"/>
    </row>
    <row r="33" spans="1:25" s="1" customFormat="1" ht="34.5" customHeight="1" x14ac:dyDescent="0.25">
      <c r="A33" s="4"/>
      <c r="B33" s="4"/>
      <c r="C33" s="4"/>
      <c r="D33" s="6"/>
      <c r="E33" s="12"/>
      <c r="F33" s="12"/>
      <c r="G33" s="7"/>
      <c r="H33" s="138"/>
      <c r="I33" s="11"/>
      <c r="J33" s="11"/>
      <c r="K33" s="11"/>
      <c r="L33" s="11"/>
      <c r="M33" s="11"/>
      <c r="N33" s="11"/>
      <c r="O33" s="23"/>
      <c r="P33" s="23"/>
      <c r="Q33" s="11"/>
      <c r="R33" s="11"/>
      <c r="S33" s="11">
        <v>0</v>
      </c>
      <c r="T33" s="11"/>
      <c r="U33" s="11"/>
      <c r="V33" s="11"/>
      <c r="W33" s="8"/>
      <c r="X33" s="20"/>
      <c r="Y33" s="20"/>
    </row>
    <row r="34" spans="1:25" s="3" customFormat="1" ht="49.5" customHeight="1" x14ac:dyDescent="0.35">
      <c r="A34" s="13" t="s">
        <v>9</v>
      </c>
      <c r="B34" s="13"/>
      <c r="C34" s="4"/>
      <c r="D34" s="10"/>
      <c r="E34" s="89"/>
      <c r="F34" s="14"/>
      <c r="G34" s="10"/>
      <c r="H34" s="151">
        <f>SUBTOTAL(9,H4:H33)</f>
        <v>441</v>
      </c>
      <c r="I34" s="9">
        <f>SUBTOTAL(9,I4:I33)</f>
        <v>81795</v>
      </c>
      <c r="J34" s="9">
        <f t="shared" ref="J34:T34" si="29">SUBTOTAL(9,J4:J33)</f>
        <v>54530</v>
      </c>
      <c r="K34" s="9">
        <f>SUBTOTAL(9,K4:K33)</f>
        <v>136325</v>
      </c>
      <c r="L34" s="9">
        <f>SUBTOTAL(9,L4:L33)</f>
        <v>8179</v>
      </c>
      <c r="M34" s="9">
        <f t="shared" si="29"/>
        <v>1034</v>
      </c>
      <c r="N34" s="9">
        <f t="shared" si="29"/>
        <v>600</v>
      </c>
      <c r="O34" s="9">
        <f>SUBTOTAL(9,O4:O33)</f>
        <v>36940</v>
      </c>
      <c r="P34" s="9">
        <f t="shared" si="29"/>
        <v>1540</v>
      </c>
      <c r="Q34" s="9">
        <f t="shared" si="29"/>
        <v>48293</v>
      </c>
      <c r="R34" s="9">
        <f>SUBTOTAL(9,R4:R33)</f>
        <v>32000</v>
      </c>
      <c r="S34" s="9">
        <f>SUBTOTAL(9,S4:S33)</f>
        <v>14740</v>
      </c>
      <c r="T34" s="9">
        <f t="shared" si="29"/>
        <v>134772</v>
      </c>
      <c r="U34" s="9">
        <f>SUBTOTAL(9,U4:U33)</f>
        <v>-42</v>
      </c>
      <c r="V34" s="9">
        <f>SUBTOTAL(9,V4:V33)</f>
        <v>134730</v>
      </c>
      <c r="W34" s="10" t="s">
        <v>86</v>
      </c>
      <c r="X34" s="9">
        <f>SUBTOTAL(9,X4:X33)</f>
        <v>650</v>
      </c>
      <c r="Y34"/>
    </row>
    <row r="35" spans="1:25" ht="25.5" customHeight="1" x14ac:dyDescent="0.35">
      <c r="A35" s="15"/>
      <c r="B35" s="15"/>
      <c r="C35" s="15"/>
      <c r="D35" s="17"/>
      <c r="E35" s="90"/>
      <c r="F35" s="15"/>
      <c r="G35" s="15"/>
      <c r="H35" s="152"/>
      <c r="I35" s="15"/>
      <c r="J35" s="15"/>
      <c r="K35" s="15"/>
      <c r="L35" s="15"/>
      <c r="M35" s="15"/>
      <c r="N35" s="15"/>
      <c r="O35" s="17"/>
      <c r="P35" s="17"/>
      <c r="Q35" s="15"/>
      <c r="R35" s="15"/>
      <c r="S35" s="17"/>
      <c r="T35" s="15"/>
      <c r="U35" s="15"/>
      <c r="V35" s="17"/>
      <c r="W35" s="15"/>
    </row>
    <row r="36" spans="1:25" ht="25.5" customHeight="1" x14ac:dyDescent="0.35">
      <c r="A36" s="15"/>
      <c r="B36" s="15"/>
      <c r="C36" s="15"/>
      <c r="D36" s="17"/>
      <c r="E36" s="90"/>
      <c r="F36" s="15"/>
      <c r="G36" s="15"/>
      <c r="H36" s="152"/>
      <c r="I36" s="75"/>
      <c r="J36" s="15"/>
      <c r="K36" s="15"/>
      <c r="L36" s="15"/>
      <c r="M36" s="15"/>
      <c r="N36" s="15"/>
      <c r="O36" s="17"/>
      <c r="P36" s="17"/>
      <c r="Q36" s="15"/>
      <c r="R36" s="15"/>
      <c r="S36" s="17"/>
      <c r="T36" s="15"/>
      <c r="U36" s="15"/>
      <c r="V36" s="17"/>
      <c r="W36" s="15"/>
    </row>
    <row r="37" spans="1:25" ht="49.5" customHeight="1" x14ac:dyDescent="0.35">
      <c r="A37" s="15"/>
      <c r="B37" s="15"/>
      <c r="C37" s="15"/>
      <c r="D37" s="18" t="s">
        <v>19</v>
      </c>
      <c r="E37" s="90"/>
      <c r="F37" s="16" t="s">
        <v>20</v>
      </c>
      <c r="G37" s="15"/>
      <c r="H37" s="152"/>
      <c r="I37" s="16" t="s">
        <v>35</v>
      </c>
      <c r="J37" s="15"/>
      <c r="K37" s="15"/>
      <c r="L37" s="16" t="s">
        <v>21</v>
      </c>
      <c r="M37" s="15"/>
      <c r="N37" s="15"/>
      <c r="O37" s="17"/>
      <c r="P37" s="17"/>
      <c r="Q37" s="15"/>
      <c r="R37" s="15"/>
      <c r="S37" s="17"/>
      <c r="T37" s="15"/>
      <c r="U37" s="15"/>
      <c r="V37" s="17"/>
      <c r="W37" s="15" t="s">
        <v>86</v>
      </c>
    </row>
    <row r="44" spans="1:25" x14ac:dyDescent="0.25">
      <c r="O44" s="5">
        <f>29920-36940-5400</f>
        <v>-12420</v>
      </c>
    </row>
    <row r="45" spans="1:25" x14ac:dyDescent="0.25">
      <c r="O45" s="5">
        <v>6360</v>
      </c>
    </row>
    <row r="46" spans="1:25" x14ac:dyDescent="0.25">
      <c r="O46" s="5">
        <v>2000</v>
      </c>
    </row>
    <row r="47" spans="1:25" x14ac:dyDescent="0.25">
      <c r="O47" s="5">
        <v>500</v>
      </c>
    </row>
    <row r="48" spans="1:25" x14ac:dyDescent="0.25">
      <c r="O48" s="5">
        <v>3560</v>
      </c>
    </row>
  </sheetData>
  <sheetProtection insertRows="0" deleteRows="0"/>
  <autoFilter ref="W1:W37"/>
  <mergeCells count="15">
    <mergeCell ref="U2:U3"/>
    <mergeCell ref="V2:V3"/>
    <mergeCell ref="W2:W3"/>
    <mergeCell ref="I2:K2"/>
    <mergeCell ref="L2:Q2"/>
    <mergeCell ref="R2:S2"/>
    <mergeCell ref="F2:F3"/>
    <mergeCell ref="G2:G3"/>
    <mergeCell ref="H2:H3"/>
    <mergeCell ref="T2:T3"/>
    <mergeCell ref="A2:A3"/>
    <mergeCell ref="B2:B3"/>
    <mergeCell ref="C2:C3"/>
    <mergeCell ref="D2:D3"/>
    <mergeCell ref="E2:E3"/>
  </mergeCells>
  <conditionalFormatting sqref="E10:E11">
    <cfRule type="expression" dxfId="18" priority="33" stopIfTrue="1">
      <formula>_xludf.ISEVEN(ROW())</formula>
    </cfRule>
  </conditionalFormatting>
  <conditionalFormatting sqref="E29">
    <cfRule type="cellIs" dxfId="17" priority="31" operator="equal">
      <formula>100633354922</formula>
    </cfRule>
    <cfRule type="cellIs" dxfId="16" priority="32" operator="equal">
      <formula>100633354922</formula>
    </cfRule>
  </conditionalFormatting>
  <conditionalFormatting sqref="F29 F9">
    <cfRule type="cellIs" dxfId="15" priority="23" operator="equal">
      <formula>5650816490</formula>
    </cfRule>
  </conditionalFormatting>
  <conditionalFormatting sqref="F9">
    <cfRule type="duplicateValues" dxfId="14" priority="18"/>
  </conditionalFormatting>
  <conditionalFormatting sqref="E4">
    <cfRule type="duplicateValues" dxfId="13" priority="41"/>
  </conditionalFormatting>
  <conditionalFormatting sqref="F4">
    <cfRule type="duplicateValues" dxfId="12" priority="42"/>
  </conditionalFormatting>
  <conditionalFormatting sqref="F19">
    <cfRule type="duplicateValues" dxfId="11" priority="45"/>
  </conditionalFormatting>
  <conditionalFormatting sqref="W4:W6">
    <cfRule type="duplicateValues" dxfId="10" priority="11"/>
  </conditionalFormatting>
  <conditionalFormatting sqref="W7:W8">
    <cfRule type="duplicateValues" dxfId="9" priority="10"/>
  </conditionalFormatting>
  <conditionalFormatting sqref="W12">
    <cfRule type="duplicateValues" dxfId="8" priority="9"/>
  </conditionalFormatting>
  <conditionalFormatting sqref="W19">
    <cfRule type="duplicateValues" dxfId="7" priority="6"/>
  </conditionalFormatting>
  <conditionalFormatting sqref="W20">
    <cfRule type="duplicateValues" dxfId="6" priority="5"/>
  </conditionalFormatting>
  <conditionalFormatting sqref="W28">
    <cfRule type="duplicateValues" dxfId="5" priority="4"/>
  </conditionalFormatting>
  <conditionalFormatting sqref="W29">
    <cfRule type="duplicateValues" dxfId="4" priority="3"/>
  </conditionalFormatting>
  <conditionalFormatting sqref="W31">
    <cfRule type="duplicateValues" dxfId="3" priority="2"/>
  </conditionalFormatting>
  <conditionalFormatting sqref="F16:F18">
    <cfRule type="duplicateValues" dxfId="2" priority="46"/>
  </conditionalFormatting>
  <conditionalFormatting sqref="F14:F18">
    <cfRule type="duplicateValues" dxfId="1" priority="47"/>
  </conditionalFormatting>
  <conditionalFormatting sqref="F15:F18">
    <cfRule type="duplicateValues" dxfId="0" priority="49"/>
  </conditionalFormatting>
  <dataValidations count="1">
    <dataValidation operator="greaterThanOrEqual" allowBlank="1" showErrorMessage="1" errorTitle="Incorrect Entry" error="Must be a valid number greater than 1" sqref="AI4:AI6 D4:D6 D10:D27 D29:D33"/>
  </dataValidations>
  <pageMargins left="0.23622047244094491" right="0.23622047244094491" top="0.6692913385826772" bottom="0.19685039370078741" header="0.35433070866141736" footer="0.19685039370078741"/>
  <pageSetup paperSize="8" scale="55" orientation="landscape" verticalDpi="300" r:id="rId1"/>
  <headerFooter scaleWithDoc="0" alignWithMargins="0">
    <oddHeader>&amp;C&amp;"-,Bold"&amp;18SRI SARADHAMBIKA SPINTEX (P) LTD&amp;R&amp;D  &amp;T</oddHeader>
    <oddFooter>&amp;R&amp;16&amp;P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38"/>
  <sheetViews>
    <sheetView topLeftCell="A14" zoomScaleNormal="100" zoomScalePageLayoutView="95" workbookViewId="0">
      <selection sqref="A1:K33"/>
    </sheetView>
  </sheetViews>
  <sheetFormatPr defaultColWidth="9.140625" defaultRowHeight="18.75" x14ac:dyDescent="0.3"/>
  <cols>
    <col min="1" max="1" width="7.85546875" style="121" customWidth="1"/>
    <col min="2" max="2" width="7.140625" style="34" customWidth="1"/>
    <col min="3" max="3" width="26.140625" style="77" customWidth="1"/>
    <col min="4" max="4" width="9.140625" style="34" customWidth="1"/>
    <col min="5" max="5" width="9.28515625" style="34" customWidth="1"/>
    <col min="6" max="6" width="7" style="51" customWidth="1"/>
    <col min="7" max="7" width="8.140625" style="35" customWidth="1"/>
    <col min="8" max="8" width="8.85546875" style="36" customWidth="1"/>
    <col min="9" max="9" width="12.42578125" style="54" customWidth="1"/>
    <col min="10" max="10" width="9.28515625" style="36" customWidth="1"/>
    <col min="11" max="11" width="10" style="54" customWidth="1"/>
    <col min="12" max="12" width="40.28515625" style="54" customWidth="1"/>
    <col min="13" max="13" width="9.85546875" style="54" customWidth="1"/>
    <col min="14" max="14" width="9.85546875" style="55" customWidth="1"/>
    <col min="15" max="15" width="13.85546875" style="93" customWidth="1"/>
    <col min="16" max="16" width="18" style="93" customWidth="1"/>
    <col min="17" max="17" width="8.28515625" style="34" customWidth="1"/>
    <col min="18" max="244" width="9.140625" style="34"/>
    <col min="245" max="246" width="7.85546875" style="34" customWidth="1"/>
    <col min="247" max="247" width="26.140625" style="34" customWidth="1"/>
    <col min="248" max="248" width="9.140625" style="34"/>
    <col min="249" max="249" width="14.42578125" style="34" customWidth="1"/>
    <col min="250" max="250" width="8.85546875" style="34" customWidth="1"/>
    <col min="251" max="251" width="10.7109375" style="34" customWidth="1"/>
    <col min="252" max="252" width="8.85546875" style="34" customWidth="1"/>
    <col min="253" max="253" width="11" style="34" customWidth="1"/>
    <col min="254" max="254" width="12.7109375" style="34" customWidth="1"/>
    <col min="255" max="255" width="12.140625" style="34" customWidth="1"/>
    <col min="256" max="256" width="11.7109375" style="34" customWidth="1"/>
    <col min="257" max="257" width="7.85546875" style="34" customWidth="1"/>
    <col min="258" max="258" width="13" style="34" customWidth="1"/>
    <col min="259" max="259" width="44.5703125" style="34" customWidth="1"/>
    <col min="260" max="262" width="8.28515625" style="34" customWidth="1"/>
    <col min="263" max="500" width="9.140625" style="34"/>
    <col min="501" max="502" width="7.85546875" style="34" customWidth="1"/>
    <col min="503" max="503" width="26.140625" style="34" customWidth="1"/>
    <col min="504" max="504" width="9.140625" style="34"/>
    <col min="505" max="505" width="14.42578125" style="34" customWidth="1"/>
    <col min="506" max="506" width="8.85546875" style="34" customWidth="1"/>
    <col min="507" max="507" width="10.7109375" style="34" customWidth="1"/>
    <col min="508" max="508" width="8.85546875" style="34" customWidth="1"/>
    <col min="509" max="509" width="11" style="34" customWidth="1"/>
    <col min="510" max="510" width="12.7109375" style="34" customWidth="1"/>
    <col min="511" max="511" width="12.140625" style="34" customWidth="1"/>
    <col min="512" max="512" width="11.7109375" style="34" customWidth="1"/>
    <col min="513" max="513" width="7.85546875" style="34" customWidth="1"/>
    <col min="514" max="514" width="13" style="34" customWidth="1"/>
    <col min="515" max="515" width="44.5703125" style="34" customWidth="1"/>
    <col min="516" max="518" width="8.28515625" style="34" customWidth="1"/>
    <col min="519" max="756" width="9.140625" style="34"/>
    <col min="757" max="758" width="7.85546875" style="34" customWidth="1"/>
    <col min="759" max="759" width="26.140625" style="34" customWidth="1"/>
    <col min="760" max="760" width="9.140625" style="34"/>
    <col min="761" max="761" width="14.42578125" style="34" customWidth="1"/>
    <col min="762" max="762" width="8.85546875" style="34" customWidth="1"/>
    <col min="763" max="763" width="10.7109375" style="34" customWidth="1"/>
    <col min="764" max="764" width="8.85546875" style="34" customWidth="1"/>
    <col min="765" max="765" width="11" style="34" customWidth="1"/>
    <col min="766" max="766" width="12.7109375" style="34" customWidth="1"/>
    <col min="767" max="767" width="12.140625" style="34" customWidth="1"/>
    <col min="768" max="768" width="11.7109375" style="34" customWidth="1"/>
    <col min="769" max="769" width="7.85546875" style="34" customWidth="1"/>
    <col min="770" max="770" width="13" style="34" customWidth="1"/>
    <col min="771" max="771" width="44.5703125" style="34" customWidth="1"/>
    <col min="772" max="774" width="8.28515625" style="34" customWidth="1"/>
    <col min="775" max="1012" width="9.140625" style="34"/>
    <col min="1013" max="1014" width="7.85546875" style="34" customWidth="1"/>
    <col min="1015" max="1015" width="26.140625" style="34" customWidth="1"/>
    <col min="1016" max="1016" width="9.140625" style="34"/>
    <col min="1017" max="1017" width="14.42578125" style="34" customWidth="1"/>
    <col min="1018" max="1018" width="8.85546875" style="34" customWidth="1"/>
    <col min="1019" max="1019" width="10.7109375" style="34" customWidth="1"/>
    <col min="1020" max="1020" width="8.85546875" style="34" customWidth="1"/>
    <col min="1021" max="1021" width="11" style="34" customWidth="1"/>
    <col min="1022" max="1022" width="12.7109375" style="34" customWidth="1"/>
    <col min="1023" max="1023" width="12.140625" style="34" customWidth="1"/>
    <col min="1024" max="1024" width="11.7109375" style="34" customWidth="1"/>
    <col min="1025" max="1025" width="7.85546875" style="34" customWidth="1"/>
    <col min="1026" max="1026" width="13" style="34" customWidth="1"/>
    <col min="1027" max="1027" width="44.5703125" style="34" customWidth="1"/>
    <col min="1028" max="1030" width="8.28515625" style="34" customWidth="1"/>
    <col min="1031" max="1268" width="9.140625" style="34"/>
    <col min="1269" max="1270" width="7.85546875" style="34" customWidth="1"/>
    <col min="1271" max="1271" width="26.140625" style="34" customWidth="1"/>
    <col min="1272" max="1272" width="9.140625" style="34"/>
    <col min="1273" max="1273" width="14.42578125" style="34" customWidth="1"/>
    <col min="1274" max="1274" width="8.85546875" style="34" customWidth="1"/>
    <col min="1275" max="1275" width="10.7109375" style="34" customWidth="1"/>
    <col min="1276" max="1276" width="8.85546875" style="34" customWidth="1"/>
    <col min="1277" max="1277" width="11" style="34" customWidth="1"/>
    <col min="1278" max="1278" width="12.7109375" style="34" customWidth="1"/>
    <col min="1279" max="1279" width="12.140625" style="34" customWidth="1"/>
    <col min="1280" max="1280" width="11.7109375" style="34" customWidth="1"/>
    <col min="1281" max="1281" width="7.85546875" style="34" customWidth="1"/>
    <col min="1282" max="1282" width="13" style="34" customWidth="1"/>
    <col min="1283" max="1283" width="44.5703125" style="34" customWidth="1"/>
    <col min="1284" max="1286" width="8.28515625" style="34" customWidth="1"/>
    <col min="1287" max="1524" width="9.140625" style="34"/>
    <col min="1525" max="1526" width="7.85546875" style="34" customWidth="1"/>
    <col min="1527" max="1527" width="26.140625" style="34" customWidth="1"/>
    <col min="1528" max="1528" width="9.140625" style="34"/>
    <col min="1529" max="1529" width="14.42578125" style="34" customWidth="1"/>
    <col min="1530" max="1530" width="8.85546875" style="34" customWidth="1"/>
    <col min="1531" max="1531" width="10.7109375" style="34" customWidth="1"/>
    <col min="1532" max="1532" width="8.85546875" style="34" customWidth="1"/>
    <col min="1533" max="1533" width="11" style="34" customWidth="1"/>
    <col min="1534" max="1534" width="12.7109375" style="34" customWidth="1"/>
    <col min="1535" max="1535" width="12.140625" style="34" customWidth="1"/>
    <col min="1536" max="1536" width="11.7109375" style="34" customWidth="1"/>
    <col min="1537" max="1537" width="7.85546875" style="34" customWidth="1"/>
    <col min="1538" max="1538" width="13" style="34" customWidth="1"/>
    <col min="1539" max="1539" width="44.5703125" style="34" customWidth="1"/>
    <col min="1540" max="1542" width="8.28515625" style="34" customWidth="1"/>
    <col min="1543" max="1780" width="9.140625" style="34"/>
    <col min="1781" max="1782" width="7.85546875" style="34" customWidth="1"/>
    <col min="1783" max="1783" width="26.140625" style="34" customWidth="1"/>
    <col min="1784" max="1784" width="9.140625" style="34"/>
    <col min="1785" max="1785" width="14.42578125" style="34" customWidth="1"/>
    <col min="1786" max="1786" width="8.85546875" style="34" customWidth="1"/>
    <col min="1787" max="1787" width="10.7109375" style="34" customWidth="1"/>
    <col min="1788" max="1788" width="8.85546875" style="34" customWidth="1"/>
    <col min="1789" max="1789" width="11" style="34" customWidth="1"/>
    <col min="1790" max="1790" width="12.7109375" style="34" customWidth="1"/>
    <col min="1791" max="1791" width="12.140625" style="34" customWidth="1"/>
    <col min="1792" max="1792" width="11.7109375" style="34" customWidth="1"/>
    <col min="1793" max="1793" width="7.85546875" style="34" customWidth="1"/>
    <col min="1794" max="1794" width="13" style="34" customWidth="1"/>
    <col min="1795" max="1795" width="44.5703125" style="34" customWidth="1"/>
    <col min="1796" max="1798" width="8.28515625" style="34" customWidth="1"/>
    <col min="1799" max="2036" width="9.140625" style="34"/>
    <col min="2037" max="2038" width="7.85546875" style="34" customWidth="1"/>
    <col min="2039" max="2039" width="26.140625" style="34" customWidth="1"/>
    <col min="2040" max="2040" width="9.140625" style="34"/>
    <col min="2041" max="2041" width="14.42578125" style="34" customWidth="1"/>
    <col min="2042" max="2042" width="8.85546875" style="34" customWidth="1"/>
    <col min="2043" max="2043" width="10.7109375" style="34" customWidth="1"/>
    <col min="2044" max="2044" width="8.85546875" style="34" customWidth="1"/>
    <col min="2045" max="2045" width="11" style="34" customWidth="1"/>
    <col min="2046" max="2046" width="12.7109375" style="34" customWidth="1"/>
    <col min="2047" max="2047" width="12.140625" style="34" customWidth="1"/>
    <col min="2048" max="2048" width="11.7109375" style="34" customWidth="1"/>
    <col min="2049" max="2049" width="7.85546875" style="34" customWidth="1"/>
    <col min="2050" max="2050" width="13" style="34" customWidth="1"/>
    <col min="2051" max="2051" width="44.5703125" style="34" customWidth="1"/>
    <col min="2052" max="2054" width="8.28515625" style="34" customWidth="1"/>
    <col min="2055" max="2292" width="9.140625" style="34"/>
    <col min="2293" max="2294" width="7.85546875" style="34" customWidth="1"/>
    <col min="2295" max="2295" width="26.140625" style="34" customWidth="1"/>
    <col min="2296" max="2296" width="9.140625" style="34"/>
    <col min="2297" max="2297" width="14.42578125" style="34" customWidth="1"/>
    <col min="2298" max="2298" width="8.85546875" style="34" customWidth="1"/>
    <col min="2299" max="2299" width="10.7109375" style="34" customWidth="1"/>
    <col min="2300" max="2300" width="8.85546875" style="34" customWidth="1"/>
    <col min="2301" max="2301" width="11" style="34" customWidth="1"/>
    <col min="2302" max="2302" width="12.7109375" style="34" customWidth="1"/>
    <col min="2303" max="2303" width="12.140625" style="34" customWidth="1"/>
    <col min="2304" max="2304" width="11.7109375" style="34" customWidth="1"/>
    <col min="2305" max="2305" width="7.85546875" style="34" customWidth="1"/>
    <col min="2306" max="2306" width="13" style="34" customWidth="1"/>
    <col min="2307" max="2307" width="44.5703125" style="34" customWidth="1"/>
    <col min="2308" max="2310" width="8.28515625" style="34" customWidth="1"/>
    <col min="2311" max="2548" width="9.140625" style="34"/>
    <col min="2549" max="2550" width="7.85546875" style="34" customWidth="1"/>
    <col min="2551" max="2551" width="26.140625" style="34" customWidth="1"/>
    <col min="2552" max="2552" width="9.140625" style="34"/>
    <col min="2553" max="2553" width="14.42578125" style="34" customWidth="1"/>
    <col min="2554" max="2554" width="8.85546875" style="34" customWidth="1"/>
    <col min="2555" max="2555" width="10.7109375" style="34" customWidth="1"/>
    <col min="2556" max="2556" width="8.85546875" style="34" customWidth="1"/>
    <col min="2557" max="2557" width="11" style="34" customWidth="1"/>
    <col min="2558" max="2558" width="12.7109375" style="34" customWidth="1"/>
    <col min="2559" max="2559" width="12.140625" style="34" customWidth="1"/>
    <col min="2560" max="2560" width="11.7109375" style="34" customWidth="1"/>
    <col min="2561" max="2561" width="7.85546875" style="34" customWidth="1"/>
    <col min="2562" max="2562" width="13" style="34" customWidth="1"/>
    <col min="2563" max="2563" width="44.5703125" style="34" customWidth="1"/>
    <col min="2564" max="2566" width="8.28515625" style="34" customWidth="1"/>
    <col min="2567" max="2804" width="9.140625" style="34"/>
    <col min="2805" max="2806" width="7.85546875" style="34" customWidth="1"/>
    <col min="2807" max="2807" width="26.140625" style="34" customWidth="1"/>
    <col min="2808" max="2808" width="9.140625" style="34"/>
    <col min="2809" max="2809" width="14.42578125" style="34" customWidth="1"/>
    <col min="2810" max="2810" width="8.85546875" style="34" customWidth="1"/>
    <col min="2811" max="2811" width="10.7109375" style="34" customWidth="1"/>
    <col min="2812" max="2812" width="8.85546875" style="34" customWidth="1"/>
    <col min="2813" max="2813" width="11" style="34" customWidth="1"/>
    <col min="2814" max="2814" width="12.7109375" style="34" customWidth="1"/>
    <col min="2815" max="2815" width="12.140625" style="34" customWidth="1"/>
    <col min="2816" max="2816" width="11.7109375" style="34" customWidth="1"/>
    <col min="2817" max="2817" width="7.85546875" style="34" customWidth="1"/>
    <col min="2818" max="2818" width="13" style="34" customWidth="1"/>
    <col min="2819" max="2819" width="44.5703125" style="34" customWidth="1"/>
    <col min="2820" max="2822" width="8.28515625" style="34" customWidth="1"/>
    <col min="2823" max="3060" width="9.140625" style="34"/>
    <col min="3061" max="3062" width="7.85546875" style="34" customWidth="1"/>
    <col min="3063" max="3063" width="26.140625" style="34" customWidth="1"/>
    <col min="3064" max="3064" width="9.140625" style="34"/>
    <col min="3065" max="3065" width="14.42578125" style="34" customWidth="1"/>
    <col min="3066" max="3066" width="8.85546875" style="34" customWidth="1"/>
    <col min="3067" max="3067" width="10.7109375" style="34" customWidth="1"/>
    <col min="3068" max="3068" width="8.85546875" style="34" customWidth="1"/>
    <col min="3069" max="3069" width="11" style="34" customWidth="1"/>
    <col min="3070" max="3070" width="12.7109375" style="34" customWidth="1"/>
    <col min="3071" max="3071" width="12.140625" style="34" customWidth="1"/>
    <col min="3072" max="3072" width="11.7109375" style="34" customWidth="1"/>
    <col min="3073" max="3073" width="7.85546875" style="34" customWidth="1"/>
    <col min="3074" max="3074" width="13" style="34" customWidth="1"/>
    <col min="3075" max="3075" width="44.5703125" style="34" customWidth="1"/>
    <col min="3076" max="3078" width="8.28515625" style="34" customWidth="1"/>
    <col min="3079" max="3316" width="9.140625" style="34"/>
    <col min="3317" max="3318" width="7.85546875" style="34" customWidth="1"/>
    <col min="3319" max="3319" width="26.140625" style="34" customWidth="1"/>
    <col min="3320" max="3320" width="9.140625" style="34"/>
    <col min="3321" max="3321" width="14.42578125" style="34" customWidth="1"/>
    <col min="3322" max="3322" width="8.85546875" style="34" customWidth="1"/>
    <col min="3323" max="3323" width="10.7109375" style="34" customWidth="1"/>
    <col min="3324" max="3324" width="8.85546875" style="34" customWidth="1"/>
    <col min="3325" max="3325" width="11" style="34" customWidth="1"/>
    <col min="3326" max="3326" width="12.7109375" style="34" customWidth="1"/>
    <col min="3327" max="3327" width="12.140625" style="34" customWidth="1"/>
    <col min="3328" max="3328" width="11.7109375" style="34" customWidth="1"/>
    <col min="3329" max="3329" width="7.85546875" style="34" customWidth="1"/>
    <col min="3330" max="3330" width="13" style="34" customWidth="1"/>
    <col min="3331" max="3331" width="44.5703125" style="34" customWidth="1"/>
    <col min="3332" max="3334" width="8.28515625" style="34" customWidth="1"/>
    <col min="3335" max="3572" width="9.140625" style="34"/>
    <col min="3573" max="3574" width="7.85546875" style="34" customWidth="1"/>
    <col min="3575" max="3575" width="26.140625" style="34" customWidth="1"/>
    <col min="3576" max="3576" width="9.140625" style="34"/>
    <col min="3577" max="3577" width="14.42578125" style="34" customWidth="1"/>
    <col min="3578" max="3578" width="8.85546875" style="34" customWidth="1"/>
    <col min="3579" max="3579" width="10.7109375" style="34" customWidth="1"/>
    <col min="3580" max="3580" width="8.85546875" style="34" customWidth="1"/>
    <col min="3581" max="3581" width="11" style="34" customWidth="1"/>
    <col min="3582" max="3582" width="12.7109375" style="34" customWidth="1"/>
    <col min="3583" max="3583" width="12.140625" style="34" customWidth="1"/>
    <col min="3584" max="3584" width="11.7109375" style="34" customWidth="1"/>
    <col min="3585" max="3585" width="7.85546875" style="34" customWidth="1"/>
    <col min="3586" max="3586" width="13" style="34" customWidth="1"/>
    <col min="3587" max="3587" width="44.5703125" style="34" customWidth="1"/>
    <col min="3588" max="3590" width="8.28515625" style="34" customWidth="1"/>
    <col min="3591" max="3828" width="9.140625" style="34"/>
    <col min="3829" max="3830" width="7.85546875" style="34" customWidth="1"/>
    <col min="3831" max="3831" width="26.140625" style="34" customWidth="1"/>
    <col min="3832" max="3832" width="9.140625" style="34"/>
    <col min="3833" max="3833" width="14.42578125" style="34" customWidth="1"/>
    <col min="3834" max="3834" width="8.85546875" style="34" customWidth="1"/>
    <col min="3835" max="3835" width="10.7109375" style="34" customWidth="1"/>
    <col min="3836" max="3836" width="8.85546875" style="34" customWidth="1"/>
    <col min="3837" max="3837" width="11" style="34" customWidth="1"/>
    <col min="3838" max="3838" width="12.7109375" style="34" customWidth="1"/>
    <col min="3839" max="3839" width="12.140625" style="34" customWidth="1"/>
    <col min="3840" max="3840" width="11.7109375" style="34" customWidth="1"/>
    <col min="3841" max="3841" width="7.85546875" style="34" customWidth="1"/>
    <col min="3842" max="3842" width="13" style="34" customWidth="1"/>
    <col min="3843" max="3843" width="44.5703125" style="34" customWidth="1"/>
    <col min="3844" max="3846" width="8.28515625" style="34" customWidth="1"/>
    <col min="3847" max="4084" width="9.140625" style="34"/>
    <col min="4085" max="4086" width="7.85546875" style="34" customWidth="1"/>
    <col min="4087" max="4087" width="26.140625" style="34" customWidth="1"/>
    <col min="4088" max="4088" width="9.140625" style="34"/>
    <col min="4089" max="4089" width="14.42578125" style="34" customWidth="1"/>
    <col min="4090" max="4090" width="8.85546875" style="34" customWidth="1"/>
    <col min="4091" max="4091" width="10.7109375" style="34" customWidth="1"/>
    <col min="4092" max="4092" width="8.85546875" style="34" customWidth="1"/>
    <col min="4093" max="4093" width="11" style="34" customWidth="1"/>
    <col min="4094" max="4094" width="12.7109375" style="34" customWidth="1"/>
    <col min="4095" max="4095" width="12.140625" style="34" customWidth="1"/>
    <col min="4096" max="4096" width="11.7109375" style="34" customWidth="1"/>
    <col min="4097" max="4097" width="7.85546875" style="34" customWidth="1"/>
    <col min="4098" max="4098" width="13" style="34" customWidth="1"/>
    <col min="4099" max="4099" width="44.5703125" style="34" customWidth="1"/>
    <col min="4100" max="4102" width="8.28515625" style="34" customWidth="1"/>
    <col min="4103" max="4340" width="9.140625" style="34"/>
    <col min="4341" max="4342" width="7.85546875" style="34" customWidth="1"/>
    <col min="4343" max="4343" width="26.140625" style="34" customWidth="1"/>
    <col min="4344" max="4344" width="9.140625" style="34"/>
    <col min="4345" max="4345" width="14.42578125" style="34" customWidth="1"/>
    <col min="4346" max="4346" width="8.85546875" style="34" customWidth="1"/>
    <col min="4347" max="4347" width="10.7109375" style="34" customWidth="1"/>
    <col min="4348" max="4348" width="8.85546875" style="34" customWidth="1"/>
    <col min="4349" max="4349" width="11" style="34" customWidth="1"/>
    <col min="4350" max="4350" width="12.7109375" style="34" customWidth="1"/>
    <col min="4351" max="4351" width="12.140625" style="34" customWidth="1"/>
    <col min="4352" max="4352" width="11.7109375" style="34" customWidth="1"/>
    <col min="4353" max="4353" width="7.85546875" style="34" customWidth="1"/>
    <col min="4354" max="4354" width="13" style="34" customWidth="1"/>
    <col min="4355" max="4355" width="44.5703125" style="34" customWidth="1"/>
    <col min="4356" max="4358" width="8.28515625" style="34" customWidth="1"/>
    <col min="4359" max="4596" width="9.140625" style="34"/>
    <col min="4597" max="4598" width="7.85546875" style="34" customWidth="1"/>
    <col min="4599" max="4599" width="26.140625" style="34" customWidth="1"/>
    <col min="4600" max="4600" width="9.140625" style="34"/>
    <col min="4601" max="4601" width="14.42578125" style="34" customWidth="1"/>
    <col min="4602" max="4602" width="8.85546875" style="34" customWidth="1"/>
    <col min="4603" max="4603" width="10.7109375" style="34" customWidth="1"/>
    <col min="4604" max="4604" width="8.85546875" style="34" customWidth="1"/>
    <col min="4605" max="4605" width="11" style="34" customWidth="1"/>
    <col min="4606" max="4606" width="12.7109375" style="34" customWidth="1"/>
    <col min="4607" max="4607" width="12.140625" style="34" customWidth="1"/>
    <col min="4608" max="4608" width="11.7109375" style="34" customWidth="1"/>
    <col min="4609" max="4609" width="7.85546875" style="34" customWidth="1"/>
    <col min="4610" max="4610" width="13" style="34" customWidth="1"/>
    <col min="4611" max="4611" width="44.5703125" style="34" customWidth="1"/>
    <col min="4612" max="4614" width="8.28515625" style="34" customWidth="1"/>
    <col min="4615" max="4852" width="9.140625" style="34"/>
    <col min="4853" max="4854" width="7.85546875" style="34" customWidth="1"/>
    <col min="4855" max="4855" width="26.140625" style="34" customWidth="1"/>
    <col min="4856" max="4856" width="9.140625" style="34"/>
    <col min="4857" max="4857" width="14.42578125" style="34" customWidth="1"/>
    <col min="4858" max="4858" width="8.85546875" style="34" customWidth="1"/>
    <col min="4859" max="4859" width="10.7109375" style="34" customWidth="1"/>
    <col min="4860" max="4860" width="8.85546875" style="34" customWidth="1"/>
    <col min="4861" max="4861" width="11" style="34" customWidth="1"/>
    <col min="4862" max="4862" width="12.7109375" style="34" customWidth="1"/>
    <col min="4863" max="4863" width="12.140625" style="34" customWidth="1"/>
    <col min="4864" max="4864" width="11.7109375" style="34" customWidth="1"/>
    <col min="4865" max="4865" width="7.85546875" style="34" customWidth="1"/>
    <col min="4866" max="4866" width="13" style="34" customWidth="1"/>
    <col min="4867" max="4867" width="44.5703125" style="34" customWidth="1"/>
    <col min="4868" max="4870" width="8.28515625" style="34" customWidth="1"/>
    <col min="4871" max="5108" width="9.140625" style="34"/>
    <col min="5109" max="5110" width="7.85546875" style="34" customWidth="1"/>
    <col min="5111" max="5111" width="26.140625" style="34" customWidth="1"/>
    <col min="5112" max="5112" width="9.140625" style="34"/>
    <col min="5113" max="5113" width="14.42578125" style="34" customWidth="1"/>
    <col min="5114" max="5114" width="8.85546875" style="34" customWidth="1"/>
    <col min="5115" max="5115" width="10.7109375" style="34" customWidth="1"/>
    <col min="5116" max="5116" width="8.85546875" style="34" customWidth="1"/>
    <col min="5117" max="5117" width="11" style="34" customWidth="1"/>
    <col min="5118" max="5118" width="12.7109375" style="34" customWidth="1"/>
    <col min="5119" max="5119" width="12.140625" style="34" customWidth="1"/>
    <col min="5120" max="5120" width="11.7109375" style="34" customWidth="1"/>
    <col min="5121" max="5121" width="7.85546875" style="34" customWidth="1"/>
    <col min="5122" max="5122" width="13" style="34" customWidth="1"/>
    <col min="5123" max="5123" width="44.5703125" style="34" customWidth="1"/>
    <col min="5124" max="5126" width="8.28515625" style="34" customWidth="1"/>
    <col min="5127" max="5364" width="9.140625" style="34"/>
    <col min="5365" max="5366" width="7.85546875" style="34" customWidth="1"/>
    <col min="5367" max="5367" width="26.140625" style="34" customWidth="1"/>
    <col min="5368" max="5368" width="9.140625" style="34"/>
    <col min="5369" max="5369" width="14.42578125" style="34" customWidth="1"/>
    <col min="5370" max="5370" width="8.85546875" style="34" customWidth="1"/>
    <col min="5371" max="5371" width="10.7109375" style="34" customWidth="1"/>
    <col min="5372" max="5372" width="8.85546875" style="34" customWidth="1"/>
    <col min="5373" max="5373" width="11" style="34" customWidth="1"/>
    <col min="5374" max="5374" width="12.7109375" style="34" customWidth="1"/>
    <col min="5375" max="5375" width="12.140625" style="34" customWidth="1"/>
    <col min="5376" max="5376" width="11.7109375" style="34" customWidth="1"/>
    <col min="5377" max="5377" width="7.85546875" style="34" customWidth="1"/>
    <col min="5378" max="5378" width="13" style="34" customWidth="1"/>
    <col min="5379" max="5379" width="44.5703125" style="34" customWidth="1"/>
    <col min="5380" max="5382" width="8.28515625" style="34" customWidth="1"/>
    <col min="5383" max="5620" width="9.140625" style="34"/>
    <col min="5621" max="5622" width="7.85546875" style="34" customWidth="1"/>
    <col min="5623" max="5623" width="26.140625" style="34" customWidth="1"/>
    <col min="5624" max="5624" width="9.140625" style="34"/>
    <col min="5625" max="5625" width="14.42578125" style="34" customWidth="1"/>
    <col min="5626" max="5626" width="8.85546875" style="34" customWidth="1"/>
    <col min="5627" max="5627" width="10.7109375" style="34" customWidth="1"/>
    <col min="5628" max="5628" width="8.85546875" style="34" customWidth="1"/>
    <col min="5629" max="5629" width="11" style="34" customWidth="1"/>
    <col min="5630" max="5630" width="12.7109375" style="34" customWidth="1"/>
    <col min="5631" max="5631" width="12.140625" style="34" customWidth="1"/>
    <col min="5632" max="5632" width="11.7109375" style="34" customWidth="1"/>
    <col min="5633" max="5633" width="7.85546875" style="34" customWidth="1"/>
    <col min="5634" max="5634" width="13" style="34" customWidth="1"/>
    <col min="5635" max="5635" width="44.5703125" style="34" customWidth="1"/>
    <col min="5636" max="5638" width="8.28515625" style="34" customWidth="1"/>
    <col min="5639" max="5876" width="9.140625" style="34"/>
    <col min="5877" max="5878" width="7.85546875" style="34" customWidth="1"/>
    <col min="5879" max="5879" width="26.140625" style="34" customWidth="1"/>
    <col min="5880" max="5880" width="9.140625" style="34"/>
    <col min="5881" max="5881" width="14.42578125" style="34" customWidth="1"/>
    <col min="5882" max="5882" width="8.85546875" style="34" customWidth="1"/>
    <col min="5883" max="5883" width="10.7109375" style="34" customWidth="1"/>
    <col min="5884" max="5884" width="8.85546875" style="34" customWidth="1"/>
    <col min="5885" max="5885" width="11" style="34" customWidth="1"/>
    <col min="5886" max="5886" width="12.7109375" style="34" customWidth="1"/>
    <col min="5887" max="5887" width="12.140625" style="34" customWidth="1"/>
    <col min="5888" max="5888" width="11.7109375" style="34" customWidth="1"/>
    <col min="5889" max="5889" width="7.85546875" style="34" customWidth="1"/>
    <col min="5890" max="5890" width="13" style="34" customWidth="1"/>
    <col min="5891" max="5891" width="44.5703125" style="34" customWidth="1"/>
    <col min="5892" max="5894" width="8.28515625" style="34" customWidth="1"/>
    <col min="5895" max="6132" width="9.140625" style="34"/>
    <col min="6133" max="6134" width="7.85546875" style="34" customWidth="1"/>
    <col min="6135" max="6135" width="26.140625" style="34" customWidth="1"/>
    <col min="6136" max="6136" width="9.140625" style="34"/>
    <col min="6137" max="6137" width="14.42578125" style="34" customWidth="1"/>
    <col min="6138" max="6138" width="8.85546875" style="34" customWidth="1"/>
    <col min="6139" max="6139" width="10.7109375" style="34" customWidth="1"/>
    <col min="6140" max="6140" width="8.85546875" style="34" customWidth="1"/>
    <col min="6141" max="6141" width="11" style="34" customWidth="1"/>
    <col min="6142" max="6142" width="12.7109375" style="34" customWidth="1"/>
    <col min="6143" max="6143" width="12.140625" style="34" customWidth="1"/>
    <col min="6144" max="6144" width="11.7109375" style="34" customWidth="1"/>
    <col min="6145" max="6145" width="7.85546875" style="34" customWidth="1"/>
    <col min="6146" max="6146" width="13" style="34" customWidth="1"/>
    <col min="6147" max="6147" width="44.5703125" style="34" customWidth="1"/>
    <col min="6148" max="6150" width="8.28515625" style="34" customWidth="1"/>
    <col min="6151" max="6388" width="9.140625" style="34"/>
    <col min="6389" max="6390" width="7.85546875" style="34" customWidth="1"/>
    <col min="6391" max="6391" width="26.140625" style="34" customWidth="1"/>
    <col min="6392" max="6392" width="9.140625" style="34"/>
    <col min="6393" max="6393" width="14.42578125" style="34" customWidth="1"/>
    <col min="6394" max="6394" width="8.85546875" style="34" customWidth="1"/>
    <col min="6395" max="6395" width="10.7109375" style="34" customWidth="1"/>
    <col min="6396" max="6396" width="8.85546875" style="34" customWidth="1"/>
    <col min="6397" max="6397" width="11" style="34" customWidth="1"/>
    <col min="6398" max="6398" width="12.7109375" style="34" customWidth="1"/>
    <col min="6399" max="6399" width="12.140625" style="34" customWidth="1"/>
    <col min="6400" max="6400" width="11.7109375" style="34" customWidth="1"/>
    <col min="6401" max="6401" width="7.85546875" style="34" customWidth="1"/>
    <col min="6402" max="6402" width="13" style="34" customWidth="1"/>
    <col min="6403" max="6403" width="44.5703125" style="34" customWidth="1"/>
    <col min="6404" max="6406" width="8.28515625" style="34" customWidth="1"/>
    <col min="6407" max="6644" width="9.140625" style="34"/>
    <col min="6645" max="6646" width="7.85546875" style="34" customWidth="1"/>
    <col min="6647" max="6647" width="26.140625" style="34" customWidth="1"/>
    <col min="6648" max="6648" width="9.140625" style="34"/>
    <col min="6649" max="6649" width="14.42578125" style="34" customWidth="1"/>
    <col min="6650" max="6650" width="8.85546875" style="34" customWidth="1"/>
    <col min="6651" max="6651" width="10.7109375" style="34" customWidth="1"/>
    <col min="6652" max="6652" width="8.85546875" style="34" customWidth="1"/>
    <col min="6653" max="6653" width="11" style="34" customWidth="1"/>
    <col min="6654" max="6654" width="12.7109375" style="34" customWidth="1"/>
    <col min="6655" max="6655" width="12.140625" style="34" customWidth="1"/>
    <col min="6656" max="6656" width="11.7109375" style="34" customWidth="1"/>
    <col min="6657" max="6657" width="7.85546875" style="34" customWidth="1"/>
    <col min="6658" max="6658" width="13" style="34" customWidth="1"/>
    <col min="6659" max="6659" width="44.5703125" style="34" customWidth="1"/>
    <col min="6660" max="6662" width="8.28515625" style="34" customWidth="1"/>
    <col min="6663" max="6900" width="9.140625" style="34"/>
    <col min="6901" max="6902" width="7.85546875" style="34" customWidth="1"/>
    <col min="6903" max="6903" width="26.140625" style="34" customWidth="1"/>
    <col min="6904" max="6904" width="9.140625" style="34"/>
    <col min="6905" max="6905" width="14.42578125" style="34" customWidth="1"/>
    <col min="6906" max="6906" width="8.85546875" style="34" customWidth="1"/>
    <col min="6907" max="6907" width="10.7109375" style="34" customWidth="1"/>
    <col min="6908" max="6908" width="8.85546875" style="34" customWidth="1"/>
    <col min="6909" max="6909" width="11" style="34" customWidth="1"/>
    <col min="6910" max="6910" width="12.7109375" style="34" customWidth="1"/>
    <col min="6911" max="6911" width="12.140625" style="34" customWidth="1"/>
    <col min="6912" max="6912" width="11.7109375" style="34" customWidth="1"/>
    <col min="6913" max="6913" width="7.85546875" style="34" customWidth="1"/>
    <col min="6914" max="6914" width="13" style="34" customWidth="1"/>
    <col min="6915" max="6915" width="44.5703125" style="34" customWidth="1"/>
    <col min="6916" max="6918" width="8.28515625" style="34" customWidth="1"/>
    <col min="6919" max="7156" width="9.140625" style="34"/>
    <col min="7157" max="7158" width="7.85546875" style="34" customWidth="1"/>
    <col min="7159" max="7159" width="26.140625" style="34" customWidth="1"/>
    <col min="7160" max="7160" width="9.140625" style="34"/>
    <col min="7161" max="7161" width="14.42578125" style="34" customWidth="1"/>
    <col min="7162" max="7162" width="8.85546875" style="34" customWidth="1"/>
    <col min="7163" max="7163" width="10.7109375" style="34" customWidth="1"/>
    <col min="7164" max="7164" width="8.85546875" style="34" customWidth="1"/>
    <col min="7165" max="7165" width="11" style="34" customWidth="1"/>
    <col min="7166" max="7166" width="12.7109375" style="34" customWidth="1"/>
    <col min="7167" max="7167" width="12.140625" style="34" customWidth="1"/>
    <col min="7168" max="7168" width="11.7109375" style="34" customWidth="1"/>
    <col min="7169" max="7169" width="7.85546875" style="34" customWidth="1"/>
    <col min="7170" max="7170" width="13" style="34" customWidth="1"/>
    <col min="7171" max="7171" width="44.5703125" style="34" customWidth="1"/>
    <col min="7172" max="7174" width="8.28515625" style="34" customWidth="1"/>
    <col min="7175" max="7412" width="9.140625" style="34"/>
    <col min="7413" max="7414" width="7.85546875" style="34" customWidth="1"/>
    <col min="7415" max="7415" width="26.140625" style="34" customWidth="1"/>
    <col min="7416" max="7416" width="9.140625" style="34"/>
    <col min="7417" max="7417" width="14.42578125" style="34" customWidth="1"/>
    <col min="7418" max="7418" width="8.85546875" style="34" customWidth="1"/>
    <col min="7419" max="7419" width="10.7109375" style="34" customWidth="1"/>
    <col min="7420" max="7420" width="8.85546875" style="34" customWidth="1"/>
    <col min="7421" max="7421" width="11" style="34" customWidth="1"/>
    <col min="7422" max="7422" width="12.7109375" style="34" customWidth="1"/>
    <col min="7423" max="7423" width="12.140625" style="34" customWidth="1"/>
    <col min="7424" max="7424" width="11.7109375" style="34" customWidth="1"/>
    <col min="7425" max="7425" width="7.85546875" style="34" customWidth="1"/>
    <col min="7426" max="7426" width="13" style="34" customWidth="1"/>
    <col min="7427" max="7427" width="44.5703125" style="34" customWidth="1"/>
    <col min="7428" max="7430" width="8.28515625" style="34" customWidth="1"/>
    <col min="7431" max="7668" width="9.140625" style="34"/>
    <col min="7669" max="7670" width="7.85546875" style="34" customWidth="1"/>
    <col min="7671" max="7671" width="26.140625" style="34" customWidth="1"/>
    <col min="7672" max="7672" width="9.140625" style="34"/>
    <col min="7673" max="7673" width="14.42578125" style="34" customWidth="1"/>
    <col min="7674" max="7674" width="8.85546875" style="34" customWidth="1"/>
    <col min="7675" max="7675" width="10.7109375" style="34" customWidth="1"/>
    <col min="7676" max="7676" width="8.85546875" style="34" customWidth="1"/>
    <col min="7677" max="7677" width="11" style="34" customWidth="1"/>
    <col min="7678" max="7678" width="12.7109375" style="34" customWidth="1"/>
    <col min="7679" max="7679" width="12.140625" style="34" customWidth="1"/>
    <col min="7680" max="7680" width="11.7109375" style="34" customWidth="1"/>
    <col min="7681" max="7681" width="7.85546875" style="34" customWidth="1"/>
    <col min="7682" max="7682" width="13" style="34" customWidth="1"/>
    <col min="7683" max="7683" width="44.5703125" style="34" customWidth="1"/>
    <col min="7684" max="7686" width="8.28515625" style="34" customWidth="1"/>
    <col min="7687" max="7924" width="9.140625" style="34"/>
    <col min="7925" max="7926" width="7.85546875" style="34" customWidth="1"/>
    <col min="7927" max="7927" width="26.140625" style="34" customWidth="1"/>
    <col min="7928" max="7928" width="9.140625" style="34"/>
    <col min="7929" max="7929" width="14.42578125" style="34" customWidth="1"/>
    <col min="7930" max="7930" width="8.85546875" style="34" customWidth="1"/>
    <col min="7931" max="7931" width="10.7109375" style="34" customWidth="1"/>
    <col min="7932" max="7932" width="8.85546875" style="34" customWidth="1"/>
    <col min="7933" max="7933" width="11" style="34" customWidth="1"/>
    <col min="7934" max="7934" width="12.7109375" style="34" customWidth="1"/>
    <col min="7935" max="7935" width="12.140625" style="34" customWidth="1"/>
    <col min="7936" max="7936" width="11.7109375" style="34" customWidth="1"/>
    <col min="7937" max="7937" width="7.85546875" style="34" customWidth="1"/>
    <col min="7938" max="7938" width="13" style="34" customWidth="1"/>
    <col min="7939" max="7939" width="44.5703125" style="34" customWidth="1"/>
    <col min="7940" max="7942" width="8.28515625" style="34" customWidth="1"/>
    <col min="7943" max="8180" width="9.140625" style="34"/>
    <col min="8181" max="8182" width="7.85546875" style="34" customWidth="1"/>
    <col min="8183" max="8183" width="26.140625" style="34" customWidth="1"/>
    <col min="8184" max="8184" width="9.140625" style="34"/>
    <col min="8185" max="8185" width="14.42578125" style="34" customWidth="1"/>
    <col min="8186" max="8186" width="8.85546875" style="34" customWidth="1"/>
    <col min="8187" max="8187" width="10.7109375" style="34" customWidth="1"/>
    <col min="8188" max="8188" width="8.85546875" style="34" customWidth="1"/>
    <col min="8189" max="8189" width="11" style="34" customWidth="1"/>
    <col min="8190" max="8190" width="12.7109375" style="34" customWidth="1"/>
    <col min="8191" max="8191" width="12.140625" style="34" customWidth="1"/>
    <col min="8192" max="8192" width="11.7109375" style="34" customWidth="1"/>
    <col min="8193" max="8193" width="7.85546875" style="34" customWidth="1"/>
    <col min="8194" max="8194" width="13" style="34" customWidth="1"/>
    <col min="8195" max="8195" width="44.5703125" style="34" customWidth="1"/>
    <col min="8196" max="8198" width="8.28515625" style="34" customWidth="1"/>
    <col min="8199" max="8436" width="9.140625" style="34"/>
    <col min="8437" max="8438" width="7.85546875" style="34" customWidth="1"/>
    <col min="8439" max="8439" width="26.140625" style="34" customWidth="1"/>
    <col min="8440" max="8440" width="9.140625" style="34"/>
    <col min="8441" max="8441" width="14.42578125" style="34" customWidth="1"/>
    <col min="8442" max="8442" width="8.85546875" style="34" customWidth="1"/>
    <col min="8443" max="8443" width="10.7109375" style="34" customWidth="1"/>
    <col min="8444" max="8444" width="8.85546875" style="34" customWidth="1"/>
    <col min="8445" max="8445" width="11" style="34" customWidth="1"/>
    <col min="8446" max="8446" width="12.7109375" style="34" customWidth="1"/>
    <col min="8447" max="8447" width="12.140625" style="34" customWidth="1"/>
    <col min="8448" max="8448" width="11.7109375" style="34" customWidth="1"/>
    <col min="8449" max="8449" width="7.85546875" style="34" customWidth="1"/>
    <col min="8450" max="8450" width="13" style="34" customWidth="1"/>
    <col min="8451" max="8451" width="44.5703125" style="34" customWidth="1"/>
    <col min="8452" max="8454" width="8.28515625" style="34" customWidth="1"/>
    <col min="8455" max="8692" width="9.140625" style="34"/>
    <col min="8693" max="8694" width="7.85546875" style="34" customWidth="1"/>
    <col min="8695" max="8695" width="26.140625" style="34" customWidth="1"/>
    <col min="8696" max="8696" width="9.140625" style="34"/>
    <col min="8697" max="8697" width="14.42578125" style="34" customWidth="1"/>
    <col min="8698" max="8698" width="8.85546875" style="34" customWidth="1"/>
    <col min="8699" max="8699" width="10.7109375" style="34" customWidth="1"/>
    <col min="8700" max="8700" width="8.85546875" style="34" customWidth="1"/>
    <col min="8701" max="8701" width="11" style="34" customWidth="1"/>
    <col min="8702" max="8702" width="12.7109375" style="34" customWidth="1"/>
    <col min="8703" max="8703" width="12.140625" style="34" customWidth="1"/>
    <col min="8704" max="8704" width="11.7109375" style="34" customWidth="1"/>
    <col min="8705" max="8705" width="7.85546875" style="34" customWidth="1"/>
    <col min="8706" max="8706" width="13" style="34" customWidth="1"/>
    <col min="8707" max="8707" width="44.5703125" style="34" customWidth="1"/>
    <col min="8708" max="8710" width="8.28515625" style="34" customWidth="1"/>
    <col min="8711" max="8948" width="9.140625" style="34"/>
    <col min="8949" max="8950" width="7.85546875" style="34" customWidth="1"/>
    <col min="8951" max="8951" width="26.140625" style="34" customWidth="1"/>
    <col min="8952" max="8952" width="9.140625" style="34"/>
    <col min="8953" max="8953" width="14.42578125" style="34" customWidth="1"/>
    <col min="8954" max="8954" width="8.85546875" style="34" customWidth="1"/>
    <col min="8955" max="8955" width="10.7109375" style="34" customWidth="1"/>
    <col min="8956" max="8956" width="8.85546875" style="34" customWidth="1"/>
    <col min="8957" max="8957" width="11" style="34" customWidth="1"/>
    <col min="8958" max="8958" width="12.7109375" style="34" customWidth="1"/>
    <col min="8959" max="8959" width="12.140625" style="34" customWidth="1"/>
    <col min="8960" max="8960" width="11.7109375" style="34" customWidth="1"/>
    <col min="8961" max="8961" width="7.85546875" style="34" customWidth="1"/>
    <col min="8962" max="8962" width="13" style="34" customWidth="1"/>
    <col min="8963" max="8963" width="44.5703125" style="34" customWidth="1"/>
    <col min="8964" max="8966" width="8.28515625" style="34" customWidth="1"/>
    <col min="8967" max="9204" width="9.140625" style="34"/>
    <col min="9205" max="9206" width="7.85546875" style="34" customWidth="1"/>
    <col min="9207" max="9207" width="26.140625" style="34" customWidth="1"/>
    <col min="9208" max="9208" width="9.140625" style="34"/>
    <col min="9209" max="9209" width="14.42578125" style="34" customWidth="1"/>
    <col min="9210" max="9210" width="8.85546875" style="34" customWidth="1"/>
    <col min="9211" max="9211" width="10.7109375" style="34" customWidth="1"/>
    <col min="9212" max="9212" width="8.85546875" style="34" customWidth="1"/>
    <col min="9213" max="9213" width="11" style="34" customWidth="1"/>
    <col min="9214" max="9214" width="12.7109375" style="34" customWidth="1"/>
    <col min="9215" max="9215" width="12.140625" style="34" customWidth="1"/>
    <col min="9216" max="9216" width="11.7109375" style="34" customWidth="1"/>
    <col min="9217" max="9217" width="7.85546875" style="34" customWidth="1"/>
    <col min="9218" max="9218" width="13" style="34" customWidth="1"/>
    <col min="9219" max="9219" width="44.5703125" style="34" customWidth="1"/>
    <col min="9220" max="9222" width="8.28515625" style="34" customWidth="1"/>
    <col min="9223" max="9460" width="9.140625" style="34"/>
    <col min="9461" max="9462" width="7.85546875" style="34" customWidth="1"/>
    <col min="9463" max="9463" width="26.140625" style="34" customWidth="1"/>
    <col min="9464" max="9464" width="9.140625" style="34"/>
    <col min="9465" max="9465" width="14.42578125" style="34" customWidth="1"/>
    <col min="9466" max="9466" width="8.85546875" style="34" customWidth="1"/>
    <col min="9467" max="9467" width="10.7109375" style="34" customWidth="1"/>
    <col min="9468" max="9468" width="8.85546875" style="34" customWidth="1"/>
    <col min="9469" max="9469" width="11" style="34" customWidth="1"/>
    <col min="9470" max="9470" width="12.7109375" style="34" customWidth="1"/>
    <col min="9471" max="9471" width="12.140625" style="34" customWidth="1"/>
    <col min="9472" max="9472" width="11.7109375" style="34" customWidth="1"/>
    <col min="9473" max="9473" width="7.85546875" style="34" customWidth="1"/>
    <col min="9474" max="9474" width="13" style="34" customWidth="1"/>
    <col min="9475" max="9475" width="44.5703125" style="34" customWidth="1"/>
    <col min="9476" max="9478" width="8.28515625" style="34" customWidth="1"/>
    <col min="9479" max="9716" width="9.140625" style="34"/>
    <col min="9717" max="9718" width="7.85546875" style="34" customWidth="1"/>
    <col min="9719" max="9719" width="26.140625" style="34" customWidth="1"/>
    <col min="9720" max="9720" width="9.140625" style="34"/>
    <col min="9721" max="9721" width="14.42578125" style="34" customWidth="1"/>
    <col min="9722" max="9722" width="8.85546875" style="34" customWidth="1"/>
    <col min="9723" max="9723" width="10.7109375" style="34" customWidth="1"/>
    <col min="9724" max="9724" width="8.85546875" style="34" customWidth="1"/>
    <col min="9725" max="9725" width="11" style="34" customWidth="1"/>
    <col min="9726" max="9726" width="12.7109375" style="34" customWidth="1"/>
    <col min="9727" max="9727" width="12.140625" style="34" customWidth="1"/>
    <col min="9728" max="9728" width="11.7109375" style="34" customWidth="1"/>
    <col min="9729" max="9729" width="7.85546875" style="34" customWidth="1"/>
    <col min="9730" max="9730" width="13" style="34" customWidth="1"/>
    <col min="9731" max="9731" width="44.5703125" style="34" customWidth="1"/>
    <col min="9732" max="9734" width="8.28515625" style="34" customWidth="1"/>
    <col min="9735" max="9972" width="9.140625" style="34"/>
    <col min="9973" max="9974" width="7.85546875" style="34" customWidth="1"/>
    <col min="9975" max="9975" width="26.140625" style="34" customWidth="1"/>
    <col min="9976" max="9976" width="9.140625" style="34"/>
    <col min="9977" max="9977" width="14.42578125" style="34" customWidth="1"/>
    <col min="9978" max="9978" width="8.85546875" style="34" customWidth="1"/>
    <col min="9979" max="9979" width="10.7109375" style="34" customWidth="1"/>
    <col min="9980" max="9980" width="8.85546875" style="34" customWidth="1"/>
    <col min="9981" max="9981" width="11" style="34" customWidth="1"/>
    <col min="9982" max="9982" width="12.7109375" style="34" customWidth="1"/>
    <col min="9983" max="9983" width="12.140625" style="34" customWidth="1"/>
    <col min="9984" max="9984" width="11.7109375" style="34" customWidth="1"/>
    <col min="9985" max="9985" width="7.85546875" style="34" customWidth="1"/>
    <col min="9986" max="9986" width="13" style="34" customWidth="1"/>
    <col min="9987" max="9987" width="44.5703125" style="34" customWidth="1"/>
    <col min="9988" max="9990" width="8.28515625" style="34" customWidth="1"/>
    <col min="9991" max="10228" width="9.140625" style="34"/>
    <col min="10229" max="10230" width="7.85546875" style="34" customWidth="1"/>
    <col min="10231" max="10231" width="26.140625" style="34" customWidth="1"/>
    <col min="10232" max="10232" width="9.140625" style="34"/>
    <col min="10233" max="10233" width="14.42578125" style="34" customWidth="1"/>
    <col min="10234" max="10234" width="8.85546875" style="34" customWidth="1"/>
    <col min="10235" max="10235" width="10.7109375" style="34" customWidth="1"/>
    <col min="10236" max="10236" width="8.85546875" style="34" customWidth="1"/>
    <col min="10237" max="10237" width="11" style="34" customWidth="1"/>
    <col min="10238" max="10238" width="12.7109375" style="34" customWidth="1"/>
    <col min="10239" max="10239" width="12.140625" style="34" customWidth="1"/>
    <col min="10240" max="10240" width="11.7109375" style="34" customWidth="1"/>
    <col min="10241" max="10241" width="7.85546875" style="34" customWidth="1"/>
    <col min="10242" max="10242" width="13" style="34" customWidth="1"/>
    <col min="10243" max="10243" width="44.5703125" style="34" customWidth="1"/>
    <col min="10244" max="10246" width="8.28515625" style="34" customWidth="1"/>
    <col min="10247" max="10484" width="9.140625" style="34"/>
    <col min="10485" max="10486" width="7.85546875" style="34" customWidth="1"/>
    <col min="10487" max="10487" width="26.140625" style="34" customWidth="1"/>
    <col min="10488" max="10488" width="9.140625" style="34"/>
    <col min="10489" max="10489" width="14.42578125" style="34" customWidth="1"/>
    <col min="10490" max="10490" width="8.85546875" style="34" customWidth="1"/>
    <col min="10491" max="10491" width="10.7109375" style="34" customWidth="1"/>
    <col min="10492" max="10492" width="8.85546875" style="34" customWidth="1"/>
    <col min="10493" max="10493" width="11" style="34" customWidth="1"/>
    <col min="10494" max="10494" width="12.7109375" style="34" customWidth="1"/>
    <col min="10495" max="10495" width="12.140625" style="34" customWidth="1"/>
    <col min="10496" max="10496" width="11.7109375" style="34" customWidth="1"/>
    <col min="10497" max="10497" width="7.85546875" style="34" customWidth="1"/>
    <col min="10498" max="10498" width="13" style="34" customWidth="1"/>
    <col min="10499" max="10499" width="44.5703125" style="34" customWidth="1"/>
    <col min="10500" max="10502" width="8.28515625" style="34" customWidth="1"/>
    <col min="10503" max="10740" width="9.140625" style="34"/>
    <col min="10741" max="10742" width="7.85546875" style="34" customWidth="1"/>
    <col min="10743" max="10743" width="26.140625" style="34" customWidth="1"/>
    <col min="10744" max="10744" width="9.140625" style="34"/>
    <col min="10745" max="10745" width="14.42578125" style="34" customWidth="1"/>
    <col min="10746" max="10746" width="8.85546875" style="34" customWidth="1"/>
    <col min="10747" max="10747" width="10.7109375" style="34" customWidth="1"/>
    <col min="10748" max="10748" width="8.85546875" style="34" customWidth="1"/>
    <col min="10749" max="10749" width="11" style="34" customWidth="1"/>
    <col min="10750" max="10750" width="12.7109375" style="34" customWidth="1"/>
    <col min="10751" max="10751" width="12.140625" style="34" customWidth="1"/>
    <col min="10752" max="10752" width="11.7109375" style="34" customWidth="1"/>
    <col min="10753" max="10753" width="7.85546875" style="34" customWidth="1"/>
    <col min="10754" max="10754" width="13" style="34" customWidth="1"/>
    <col min="10755" max="10755" width="44.5703125" style="34" customWidth="1"/>
    <col min="10756" max="10758" width="8.28515625" style="34" customWidth="1"/>
    <col min="10759" max="10996" width="9.140625" style="34"/>
    <col min="10997" max="10998" width="7.85546875" style="34" customWidth="1"/>
    <col min="10999" max="10999" width="26.140625" style="34" customWidth="1"/>
    <col min="11000" max="11000" width="9.140625" style="34"/>
    <col min="11001" max="11001" width="14.42578125" style="34" customWidth="1"/>
    <col min="11002" max="11002" width="8.85546875" style="34" customWidth="1"/>
    <col min="11003" max="11003" width="10.7109375" style="34" customWidth="1"/>
    <col min="11004" max="11004" width="8.85546875" style="34" customWidth="1"/>
    <col min="11005" max="11005" width="11" style="34" customWidth="1"/>
    <col min="11006" max="11006" width="12.7109375" style="34" customWidth="1"/>
    <col min="11007" max="11007" width="12.140625" style="34" customWidth="1"/>
    <col min="11008" max="11008" width="11.7109375" style="34" customWidth="1"/>
    <col min="11009" max="11009" width="7.85546875" style="34" customWidth="1"/>
    <col min="11010" max="11010" width="13" style="34" customWidth="1"/>
    <col min="11011" max="11011" width="44.5703125" style="34" customWidth="1"/>
    <col min="11012" max="11014" width="8.28515625" style="34" customWidth="1"/>
    <col min="11015" max="11252" width="9.140625" style="34"/>
    <col min="11253" max="11254" width="7.85546875" style="34" customWidth="1"/>
    <col min="11255" max="11255" width="26.140625" style="34" customWidth="1"/>
    <col min="11256" max="11256" width="9.140625" style="34"/>
    <col min="11257" max="11257" width="14.42578125" style="34" customWidth="1"/>
    <col min="11258" max="11258" width="8.85546875" style="34" customWidth="1"/>
    <col min="11259" max="11259" width="10.7109375" style="34" customWidth="1"/>
    <col min="11260" max="11260" width="8.85546875" style="34" customWidth="1"/>
    <col min="11261" max="11261" width="11" style="34" customWidth="1"/>
    <col min="11262" max="11262" width="12.7109375" style="34" customWidth="1"/>
    <col min="11263" max="11263" width="12.140625" style="34" customWidth="1"/>
    <col min="11264" max="11264" width="11.7109375" style="34" customWidth="1"/>
    <col min="11265" max="11265" width="7.85546875" style="34" customWidth="1"/>
    <col min="11266" max="11266" width="13" style="34" customWidth="1"/>
    <col min="11267" max="11267" width="44.5703125" style="34" customWidth="1"/>
    <col min="11268" max="11270" width="8.28515625" style="34" customWidth="1"/>
    <col min="11271" max="11508" width="9.140625" style="34"/>
    <col min="11509" max="11510" width="7.85546875" style="34" customWidth="1"/>
    <col min="11511" max="11511" width="26.140625" style="34" customWidth="1"/>
    <col min="11512" max="11512" width="9.140625" style="34"/>
    <col min="11513" max="11513" width="14.42578125" style="34" customWidth="1"/>
    <col min="11514" max="11514" width="8.85546875" style="34" customWidth="1"/>
    <col min="11515" max="11515" width="10.7109375" style="34" customWidth="1"/>
    <col min="11516" max="11516" width="8.85546875" style="34" customWidth="1"/>
    <col min="11517" max="11517" width="11" style="34" customWidth="1"/>
    <col min="11518" max="11518" width="12.7109375" style="34" customWidth="1"/>
    <col min="11519" max="11519" width="12.140625" style="34" customWidth="1"/>
    <col min="11520" max="11520" width="11.7109375" style="34" customWidth="1"/>
    <col min="11521" max="11521" width="7.85546875" style="34" customWidth="1"/>
    <col min="11522" max="11522" width="13" style="34" customWidth="1"/>
    <col min="11523" max="11523" width="44.5703125" style="34" customWidth="1"/>
    <col min="11524" max="11526" width="8.28515625" style="34" customWidth="1"/>
    <col min="11527" max="11764" width="9.140625" style="34"/>
    <col min="11765" max="11766" width="7.85546875" style="34" customWidth="1"/>
    <col min="11767" max="11767" width="26.140625" style="34" customWidth="1"/>
    <col min="11768" max="11768" width="9.140625" style="34"/>
    <col min="11769" max="11769" width="14.42578125" style="34" customWidth="1"/>
    <col min="11770" max="11770" width="8.85546875" style="34" customWidth="1"/>
    <col min="11771" max="11771" width="10.7109375" style="34" customWidth="1"/>
    <col min="11772" max="11772" width="8.85546875" style="34" customWidth="1"/>
    <col min="11773" max="11773" width="11" style="34" customWidth="1"/>
    <col min="11774" max="11774" width="12.7109375" style="34" customWidth="1"/>
    <col min="11775" max="11775" width="12.140625" style="34" customWidth="1"/>
    <col min="11776" max="11776" width="11.7109375" style="34" customWidth="1"/>
    <col min="11777" max="11777" width="7.85546875" style="34" customWidth="1"/>
    <col min="11778" max="11778" width="13" style="34" customWidth="1"/>
    <col min="11779" max="11779" width="44.5703125" style="34" customWidth="1"/>
    <col min="11780" max="11782" width="8.28515625" style="34" customWidth="1"/>
    <col min="11783" max="12020" width="9.140625" style="34"/>
    <col min="12021" max="12022" width="7.85546875" style="34" customWidth="1"/>
    <col min="12023" max="12023" width="26.140625" style="34" customWidth="1"/>
    <col min="12024" max="12024" width="9.140625" style="34"/>
    <col min="12025" max="12025" width="14.42578125" style="34" customWidth="1"/>
    <col min="12026" max="12026" width="8.85546875" style="34" customWidth="1"/>
    <col min="12027" max="12027" width="10.7109375" style="34" customWidth="1"/>
    <col min="12028" max="12028" width="8.85546875" style="34" customWidth="1"/>
    <col min="12029" max="12029" width="11" style="34" customWidth="1"/>
    <col min="12030" max="12030" width="12.7109375" style="34" customWidth="1"/>
    <col min="12031" max="12031" width="12.140625" style="34" customWidth="1"/>
    <col min="12032" max="12032" width="11.7109375" style="34" customWidth="1"/>
    <col min="12033" max="12033" width="7.85546875" style="34" customWidth="1"/>
    <col min="12034" max="12034" width="13" style="34" customWidth="1"/>
    <col min="12035" max="12035" width="44.5703125" style="34" customWidth="1"/>
    <col min="12036" max="12038" width="8.28515625" style="34" customWidth="1"/>
    <col min="12039" max="12276" width="9.140625" style="34"/>
    <col min="12277" max="12278" width="7.85546875" style="34" customWidth="1"/>
    <col min="12279" max="12279" width="26.140625" style="34" customWidth="1"/>
    <col min="12280" max="12280" width="9.140625" style="34"/>
    <col min="12281" max="12281" width="14.42578125" style="34" customWidth="1"/>
    <col min="12282" max="12282" width="8.85546875" style="34" customWidth="1"/>
    <col min="12283" max="12283" width="10.7109375" style="34" customWidth="1"/>
    <col min="12284" max="12284" width="8.85546875" style="34" customWidth="1"/>
    <col min="12285" max="12285" width="11" style="34" customWidth="1"/>
    <col min="12286" max="12286" width="12.7109375" style="34" customWidth="1"/>
    <col min="12287" max="12287" width="12.140625" style="34" customWidth="1"/>
    <col min="12288" max="12288" width="11.7109375" style="34" customWidth="1"/>
    <col min="12289" max="12289" width="7.85546875" style="34" customWidth="1"/>
    <col min="12290" max="12290" width="13" style="34" customWidth="1"/>
    <col min="12291" max="12291" width="44.5703125" style="34" customWidth="1"/>
    <col min="12292" max="12294" width="8.28515625" style="34" customWidth="1"/>
    <col min="12295" max="12532" width="9.140625" style="34"/>
    <col min="12533" max="12534" width="7.85546875" style="34" customWidth="1"/>
    <col min="12535" max="12535" width="26.140625" style="34" customWidth="1"/>
    <col min="12536" max="12536" width="9.140625" style="34"/>
    <col min="12537" max="12537" width="14.42578125" style="34" customWidth="1"/>
    <col min="12538" max="12538" width="8.85546875" style="34" customWidth="1"/>
    <col min="12539" max="12539" width="10.7109375" style="34" customWidth="1"/>
    <col min="12540" max="12540" width="8.85546875" style="34" customWidth="1"/>
    <col min="12541" max="12541" width="11" style="34" customWidth="1"/>
    <col min="12542" max="12542" width="12.7109375" style="34" customWidth="1"/>
    <col min="12543" max="12543" width="12.140625" style="34" customWidth="1"/>
    <col min="12544" max="12544" width="11.7109375" style="34" customWidth="1"/>
    <col min="12545" max="12545" width="7.85546875" style="34" customWidth="1"/>
    <col min="12546" max="12546" width="13" style="34" customWidth="1"/>
    <col min="12547" max="12547" width="44.5703125" style="34" customWidth="1"/>
    <col min="12548" max="12550" width="8.28515625" style="34" customWidth="1"/>
    <col min="12551" max="12788" width="9.140625" style="34"/>
    <col min="12789" max="12790" width="7.85546875" style="34" customWidth="1"/>
    <col min="12791" max="12791" width="26.140625" style="34" customWidth="1"/>
    <col min="12792" max="12792" width="9.140625" style="34"/>
    <col min="12793" max="12793" width="14.42578125" style="34" customWidth="1"/>
    <col min="12794" max="12794" width="8.85546875" style="34" customWidth="1"/>
    <col min="12795" max="12795" width="10.7109375" style="34" customWidth="1"/>
    <col min="12796" max="12796" width="8.85546875" style="34" customWidth="1"/>
    <col min="12797" max="12797" width="11" style="34" customWidth="1"/>
    <col min="12798" max="12798" width="12.7109375" style="34" customWidth="1"/>
    <col min="12799" max="12799" width="12.140625" style="34" customWidth="1"/>
    <col min="12800" max="12800" width="11.7109375" style="34" customWidth="1"/>
    <col min="12801" max="12801" width="7.85546875" style="34" customWidth="1"/>
    <col min="12802" max="12802" width="13" style="34" customWidth="1"/>
    <col min="12803" max="12803" width="44.5703125" style="34" customWidth="1"/>
    <col min="12804" max="12806" width="8.28515625" style="34" customWidth="1"/>
    <col min="12807" max="13044" width="9.140625" style="34"/>
    <col min="13045" max="13046" width="7.85546875" style="34" customWidth="1"/>
    <col min="13047" max="13047" width="26.140625" style="34" customWidth="1"/>
    <col min="13048" max="13048" width="9.140625" style="34"/>
    <col min="13049" max="13049" width="14.42578125" style="34" customWidth="1"/>
    <col min="13050" max="13050" width="8.85546875" style="34" customWidth="1"/>
    <col min="13051" max="13051" width="10.7109375" style="34" customWidth="1"/>
    <col min="13052" max="13052" width="8.85546875" style="34" customWidth="1"/>
    <col min="13053" max="13053" width="11" style="34" customWidth="1"/>
    <col min="13054" max="13054" width="12.7109375" style="34" customWidth="1"/>
    <col min="13055" max="13055" width="12.140625" style="34" customWidth="1"/>
    <col min="13056" max="13056" width="11.7109375" style="34" customWidth="1"/>
    <col min="13057" max="13057" width="7.85546875" style="34" customWidth="1"/>
    <col min="13058" max="13058" width="13" style="34" customWidth="1"/>
    <col min="13059" max="13059" width="44.5703125" style="34" customWidth="1"/>
    <col min="13060" max="13062" width="8.28515625" style="34" customWidth="1"/>
    <col min="13063" max="13300" width="9.140625" style="34"/>
    <col min="13301" max="13302" width="7.85546875" style="34" customWidth="1"/>
    <col min="13303" max="13303" width="26.140625" style="34" customWidth="1"/>
    <col min="13304" max="13304" width="9.140625" style="34"/>
    <col min="13305" max="13305" width="14.42578125" style="34" customWidth="1"/>
    <col min="13306" max="13306" width="8.85546875" style="34" customWidth="1"/>
    <col min="13307" max="13307" width="10.7109375" style="34" customWidth="1"/>
    <col min="13308" max="13308" width="8.85546875" style="34" customWidth="1"/>
    <col min="13309" max="13309" width="11" style="34" customWidth="1"/>
    <col min="13310" max="13310" width="12.7109375" style="34" customWidth="1"/>
    <col min="13311" max="13311" width="12.140625" style="34" customWidth="1"/>
    <col min="13312" max="13312" width="11.7109375" style="34" customWidth="1"/>
    <col min="13313" max="13313" width="7.85546875" style="34" customWidth="1"/>
    <col min="13314" max="13314" width="13" style="34" customWidth="1"/>
    <col min="13315" max="13315" width="44.5703125" style="34" customWidth="1"/>
    <col min="13316" max="13318" width="8.28515625" style="34" customWidth="1"/>
    <col min="13319" max="13556" width="9.140625" style="34"/>
    <col min="13557" max="13558" width="7.85546875" style="34" customWidth="1"/>
    <col min="13559" max="13559" width="26.140625" style="34" customWidth="1"/>
    <col min="13560" max="13560" width="9.140625" style="34"/>
    <col min="13561" max="13561" width="14.42578125" style="34" customWidth="1"/>
    <col min="13562" max="13562" width="8.85546875" style="34" customWidth="1"/>
    <col min="13563" max="13563" width="10.7109375" style="34" customWidth="1"/>
    <col min="13564" max="13564" width="8.85546875" style="34" customWidth="1"/>
    <col min="13565" max="13565" width="11" style="34" customWidth="1"/>
    <col min="13566" max="13566" width="12.7109375" style="34" customWidth="1"/>
    <col min="13567" max="13567" width="12.140625" style="34" customWidth="1"/>
    <col min="13568" max="13568" width="11.7109375" style="34" customWidth="1"/>
    <col min="13569" max="13569" width="7.85546875" style="34" customWidth="1"/>
    <col min="13570" max="13570" width="13" style="34" customWidth="1"/>
    <col min="13571" max="13571" width="44.5703125" style="34" customWidth="1"/>
    <col min="13572" max="13574" width="8.28515625" style="34" customWidth="1"/>
    <col min="13575" max="13812" width="9.140625" style="34"/>
    <col min="13813" max="13814" width="7.85546875" style="34" customWidth="1"/>
    <col min="13815" max="13815" width="26.140625" style="34" customWidth="1"/>
    <col min="13816" max="13816" width="9.140625" style="34"/>
    <col min="13817" max="13817" width="14.42578125" style="34" customWidth="1"/>
    <col min="13818" max="13818" width="8.85546875" style="34" customWidth="1"/>
    <col min="13819" max="13819" width="10.7109375" style="34" customWidth="1"/>
    <col min="13820" max="13820" width="8.85546875" style="34" customWidth="1"/>
    <col min="13821" max="13821" width="11" style="34" customWidth="1"/>
    <col min="13822" max="13822" width="12.7109375" style="34" customWidth="1"/>
    <col min="13823" max="13823" width="12.140625" style="34" customWidth="1"/>
    <col min="13824" max="13824" width="11.7109375" style="34" customWidth="1"/>
    <col min="13825" max="13825" width="7.85546875" style="34" customWidth="1"/>
    <col min="13826" max="13826" width="13" style="34" customWidth="1"/>
    <col min="13827" max="13827" width="44.5703125" style="34" customWidth="1"/>
    <col min="13828" max="13830" width="8.28515625" style="34" customWidth="1"/>
    <col min="13831" max="14068" width="9.140625" style="34"/>
    <col min="14069" max="14070" width="7.85546875" style="34" customWidth="1"/>
    <col min="14071" max="14071" width="26.140625" style="34" customWidth="1"/>
    <col min="14072" max="14072" width="9.140625" style="34"/>
    <col min="14073" max="14073" width="14.42578125" style="34" customWidth="1"/>
    <col min="14074" max="14074" width="8.85546875" style="34" customWidth="1"/>
    <col min="14075" max="14075" width="10.7109375" style="34" customWidth="1"/>
    <col min="14076" max="14076" width="8.85546875" style="34" customWidth="1"/>
    <col min="14077" max="14077" width="11" style="34" customWidth="1"/>
    <col min="14078" max="14078" width="12.7109375" style="34" customWidth="1"/>
    <col min="14079" max="14079" width="12.140625" style="34" customWidth="1"/>
    <col min="14080" max="14080" width="11.7109375" style="34" customWidth="1"/>
    <col min="14081" max="14081" width="7.85546875" style="34" customWidth="1"/>
    <col min="14082" max="14082" width="13" style="34" customWidth="1"/>
    <col min="14083" max="14083" width="44.5703125" style="34" customWidth="1"/>
    <col min="14084" max="14086" width="8.28515625" style="34" customWidth="1"/>
    <col min="14087" max="14324" width="9.140625" style="34"/>
    <col min="14325" max="14326" width="7.85546875" style="34" customWidth="1"/>
    <col min="14327" max="14327" width="26.140625" style="34" customWidth="1"/>
    <col min="14328" max="14328" width="9.140625" style="34"/>
    <col min="14329" max="14329" width="14.42578125" style="34" customWidth="1"/>
    <col min="14330" max="14330" width="8.85546875" style="34" customWidth="1"/>
    <col min="14331" max="14331" width="10.7109375" style="34" customWidth="1"/>
    <col min="14332" max="14332" width="8.85546875" style="34" customWidth="1"/>
    <col min="14333" max="14333" width="11" style="34" customWidth="1"/>
    <col min="14334" max="14334" width="12.7109375" style="34" customWidth="1"/>
    <col min="14335" max="14335" width="12.140625" style="34" customWidth="1"/>
    <col min="14336" max="14336" width="11.7109375" style="34" customWidth="1"/>
    <col min="14337" max="14337" width="7.85546875" style="34" customWidth="1"/>
    <col min="14338" max="14338" width="13" style="34" customWidth="1"/>
    <col min="14339" max="14339" width="44.5703125" style="34" customWidth="1"/>
    <col min="14340" max="14342" width="8.28515625" style="34" customWidth="1"/>
    <col min="14343" max="14580" width="9.140625" style="34"/>
    <col min="14581" max="14582" width="7.85546875" style="34" customWidth="1"/>
    <col min="14583" max="14583" width="26.140625" style="34" customWidth="1"/>
    <col min="14584" max="14584" width="9.140625" style="34"/>
    <col min="14585" max="14585" width="14.42578125" style="34" customWidth="1"/>
    <col min="14586" max="14586" width="8.85546875" style="34" customWidth="1"/>
    <col min="14587" max="14587" width="10.7109375" style="34" customWidth="1"/>
    <col min="14588" max="14588" width="8.85546875" style="34" customWidth="1"/>
    <col min="14589" max="14589" width="11" style="34" customWidth="1"/>
    <col min="14590" max="14590" width="12.7109375" style="34" customWidth="1"/>
    <col min="14591" max="14591" width="12.140625" style="34" customWidth="1"/>
    <col min="14592" max="14592" width="11.7109375" style="34" customWidth="1"/>
    <col min="14593" max="14593" width="7.85546875" style="34" customWidth="1"/>
    <col min="14594" max="14594" width="13" style="34" customWidth="1"/>
    <col min="14595" max="14595" width="44.5703125" style="34" customWidth="1"/>
    <col min="14596" max="14598" width="8.28515625" style="34" customWidth="1"/>
    <col min="14599" max="14836" width="9.140625" style="34"/>
    <col min="14837" max="14838" width="7.85546875" style="34" customWidth="1"/>
    <col min="14839" max="14839" width="26.140625" style="34" customWidth="1"/>
    <col min="14840" max="14840" width="9.140625" style="34"/>
    <col min="14841" max="14841" width="14.42578125" style="34" customWidth="1"/>
    <col min="14842" max="14842" width="8.85546875" style="34" customWidth="1"/>
    <col min="14843" max="14843" width="10.7109375" style="34" customWidth="1"/>
    <col min="14844" max="14844" width="8.85546875" style="34" customWidth="1"/>
    <col min="14845" max="14845" width="11" style="34" customWidth="1"/>
    <col min="14846" max="14846" width="12.7109375" style="34" customWidth="1"/>
    <col min="14847" max="14847" width="12.140625" style="34" customWidth="1"/>
    <col min="14848" max="14848" width="11.7109375" style="34" customWidth="1"/>
    <col min="14849" max="14849" width="7.85546875" style="34" customWidth="1"/>
    <col min="14850" max="14850" width="13" style="34" customWidth="1"/>
    <col min="14851" max="14851" width="44.5703125" style="34" customWidth="1"/>
    <col min="14852" max="14854" width="8.28515625" style="34" customWidth="1"/>
    <col min="14855" max="15092" width="9.140625" style="34"/>
    <col min="15093" max="15094" width="7.85546875" style="34" customWidth="1"/>
    <col min="15095" max="15095" width="26.140625" style="34" customWidth="1"/>
    <col min="15096" max="15096" width="9.140625" style="34"/>
    <col min="15097" max="15097" width="14.42578125" style="34" customWidth="1"/>
    <col min="15098" max="15098" width="8.85546875" style="34" customWidth="1"/>
    <col min="15099" max="15099" width="10.7109375" style="34" customWidth="1"/>
    <col min="15100" max="15100" width="8.85546875" style="34" customWidth="1"/>
    <col min="15101" max="15101" width="11" style="34" customWidth="1"/>
    <col min="15102" max="15102" width="12.7109375" style="34" customWidth="1"/>
    <col min="15103" max="15103" width="12.140625" style="34" customWidth="1"/>
    <col min="15104" max="15104" width="11.7109375" style="34" customWidth="1"/>
    <col min="15105" max="15105" width="7.85546875" style="34" customWidth="1"/>
    <col min="15106" max="15106" width="13" style="34" customWidth="1"/>
    <col min="15107" max="15107" width="44.5703125" style="34" customWidth="1"/>
    <col min="15108" max="15110" width="8.28515625" style="34" customWidth="1"/>
    <col min="15111" max="15348" width="9.140625" style="34"/>
    <col min="15349" max="15350" width="7.85546875" style="34" customWidth="1"/>
    <col min="15351" max="15351" width="26.140625" style="34" customWidth="1"/>
    <col min="15352" max="15352" width="9.140625" style="34"/>
    <col min="15353" max="15353" width="14.42578125" style="34" customWidth="1"/>
    <col min="15354" max="15354" width="8.85546875" style="34" customWidth="1"/>
    <col min="15355" max="15355" width="10.7109375" style="34" customWidth="1"/>
    <col min="15356" max="15356" width="8.85546875" style="34" customWidth="1"/>
    <col min="15357" max="15357" width="11" style="34" customWidth="1"/>
    <col min="15358" max="15358" width="12.7109375" style="34" customWidth="1"/>
    <col min="15359" max="15359" width="12.140625" style="34" customWidth="1"/>
    <col min="15360" max="15360" width="11.7109375" style="34" customWidth="1"/>
    <col min="15361" max="15361" width="7.85546875" style="34" customWidth="1"/>
    <col min="15362" max="15362" width="13" style="34" customWidth="1"/>
    <col min="15363" max="15363" width="44.5703125" style="34" customWidth="1"/>
    <col min="15364" max="15366" width="8.28515625" style="34" customWidth="1"/>
    <col min="15367" max="15604" width="9.140625" style="34"/>
    <col min="15605" max="15606" width="7.85546875" style="34" customWidth="1"/>
    <col min="15607" max="15607" width="26.140625" style="34" customWidth="1"/>
    <col min="15608" max="15608" width="9.140625" style="34"/>
    <col min="15609" max="15609" width="14.42578125" style="34" customWidth="1"/>
    <col min="15610" max="15610" width="8.85546875" style="34" customWidth="1"/>
    <col min="15611" max="15611" width="10.7109375" style="34" customWidth="1"/>
    <col min="15612" max="15612" width="8.85546875" style="34" customWidth="1"/>
    <col min="15613" max="15613" width="11" style="34" customWidth="1"/>
    <col min="15614" max="15614" width="12.7109375" style="34" customWidth="1"/>
    <col min="15615" max="15615" width="12.140625" style="34" customWidth="1"/>
    <col min="15616" max="15616" width="11.7109375" style="34" customWidth="1"/>
    <col min="15617" max="15617" width="7.85546875" style="34" customWidth="1"/>
    <col min="15618" max="15618" width="13" style="34" customWidth="1"/>
    <col min="15619" max="15619" width="44.5703125" style="34" customWidth="1"/>
    <col min="15620" max="15622" width="8.28515625" style="34" customWidth="1"/>
    <col min="15623" max="15860" width="9.140625" style="34"/>
    <col min="15861" max="15862" width="7.85546875" style="34" customWidth="1"/>
    <col min="15863" max="15863" width="26.140625" style="34" customWidth="1"/>
    <col min="15864" max="15864" width="9.140625" style="34"/>
    <col min="15865" max="15865" width="14.42578125" style="34" customWidth="1"/>
    <col min="15866" max="15866" width="8.85546875" style="34" customWidth="1"/>
    <col min="15867" max="15867" width="10.7109375" style="34" customWidth="1"/>
    <col min="15868" max="15868" width="8.85546875" style="34" customWidth="1"/>
    <col min="15869" max="15869" width="11" style="34" customWidth="1"/>
    <col min="15870" max="15870" width="12.7109375" style="34" customWidth="1"/>
    <col min="15871" max="15871" width="12.140625" style="34" customWidth="1"/>
    <col min="15872" max="15872" width="11.7109375" style="34" customWidth="1"/>
    <col min="15873" max="15873" width="7.85546875" style="34" customWidth="1"/>
    <col min="15874" max="15874" width="13" style="34" customWidth="1"/>
    <col min="15875" max="15875" width="44.5703125" style="34" customWidth="1"/>
    <col min="15876" max="15878" width="8.28515625" style="34" customWidth="1"/>
    <col min="15879" max="16116" width="9.140625" style="34"/>
    <col min="16117" max="16118" width="7.85546875" style="34" customWidth="1"/>
    <col min="16119" max="16119" width="26.140625" style="34" customWidth="1"/>
    <col min="16120" max="16120" width="9.140625" style="34"/>
    <col min="16121" max="16121" width="14.42578125" style="34" customWidth="1"/>
    <col min="16122" max="16122" width="8.85546875" style="34" customWidth="1"/>
    <col min="16123" max="16123" width="10.7109375" style="34" customWidth="1"/>
    <col min="16124" max="16124" width="8.85546875" style="34" customWidth="1"/>
    <col min="16125" max="16125" width="11" style="34" customWidth="1"/>
    <col min="16126" max="16126" width="12.7109375" style="34" customWidth="1"/>
    <col min="16127" max="16127" width="12.140625" style="34" customWidth="1"/>
    <col min="16128" max="16128" width="11.7109375" style="34" customWidth="1"/>
    <col min="16129" max="16129" width="7.85546875" style="34" customWidth="1"/>
    <col min="16130" max="16130" width="13" style="34" customWidth="1"/>
    <col min="16131" max="16131" width="44.5703125" style="34" customWidth="1"/>
    <col min="16132" max="16134" width="8.28515625" style="34" customWidth="1"/>
    <col min="16135" max="16384" width="9.140625" style="34"/>
  </cols>
  <sheetData>
    <row r="1" spans="1:17" s="29" customFormat="1" ht="35.450000000000003" customHeight="1" x14ac:dyDescent="0.25">
      <c r="A1" s="118" t="s">
        <v>135</v>
      </c>
      <c r="B1" s="94"/>
      <c r="C1" s="95"/>
      <c r="D1" s="96"/>
      <c r="E1" s="96"/>
      <c r="F1" s="96"/>
      <c r="G1" s="96"/>
      <c r="H1" s="28"/>
      <c r="I1" s="28"/>
      <c r="J1" s="96"/>
      <c r="K1" s="103"/>
      <c r="L1" s="103">
        <v>26</v>
      </c>
      <c r="M1" s="103"/>
      <c r="N1" s="103"/>
      <c r="O1" s="104"/>
      <c r="P1" s="104"/>
      <c r="Q1"/>
    </row>
    <row r="2" spans="1:17" s="30" customFormat="1" ht="42" x14ac:dyDescent="0.25">
      <c r="A2" s="119" t="s">
        <v>27</v>
      </c>
      <c r="B2" s="98" t="s">
        <v>28</v>
      </c>
      <c r="C2" s="97" t="s">
        <v>132</v>
      </c>
      <c r="D2" s="97" t="s">
        <v>29</v>
      </c>
      <c r="E2" s="97" t="s">
        <v>133</v>
      </c>
      <c r="F2" s="97" t="s">
        <v>30</v>
      </c>
      <c r="G2" s="97" t="s">
        <v>26</v>
      </c>
      <c r="H2" s="67" t="s">
        <v>137</v>
      </c>
      <c r="I2" s="97" t="s">
        <v>31</v>
      </c>
      <c r="J2" s="97" t="s">
        <v>32</v>
      </c>
      <c r="K2" s="97" t="s">
        <v>33</v>
      </c>
      <c r="L2" s="97" t="s">
        <v>1</v>
      </c>
      <c r="M2" s="97" t="s">
        <v>13</v>
      </c>
      <c r="N2" s="97" t="s">
        <v>34</v>
      </c>
      <c r="O2" s="97" t="s">
        <v>113</v>
      </c>
      <c r="P2" s="97" t="s">
        <v>85</v>
      </c>
    </row>
    <row r="3" spans="1:17" s="31" customFormat="1" ht="45.2" hidden="1" customHeight="1" x14ac:dyDescent="0.25">
      <c r="A3" s="100">
        <f>SUBTOTAL(3,$B$3:B3)</f>
        <v>0</v>
      </c>
      <c r="B3" s="100">
        <v>32</v>
      </c>
      <c r="C3" s="84" t="s">
        <v>54</v>
      </c>
      <c r="D3" s="101">
        <v>310</v>
      </c>
      <c r="E3" s="148">
        <v>22</v>
      </c>
      <c r="F3" s="102">
        <v>4</v>
      </c>
      <c r="G3" s="99">
        <f>SUM(E3:F3)</f>
        <v>26</v>
      </c>
      <c r="H3" s="155">
        <f>IF(G3&gt;=26,40,0)</f>
        <v>40</v>
      </c>
      <c r="I3" s="105">
        <f>IF(G3&gt;=$L$1,G3*40,0)</f>
        <v>1040</v>
      </c>
      <c r="J3" s="105">
        <f t="shared" ref="J3:J31" si="0">+F3*D3</f>
        <v>1240</v>
      </c>
      <c r="K3" s="99">
        <f t="shared" ref="K3:K31" si="1">+I3+J3</f>
        <v>2280</v>
      </c>
      <c r="L3" s="106" t="s">
        <v>81</v>
      </c>
      <c r="M3" s="105" t="e">
        <f t="shared" ref="M3:M31" si="2">MROUND(L3,10)-L3</f>
        <v>#VALUE!</v>
      </c>
      <c r="N3" s="107" t="e">
        <f t="shared" ref="N3:N31" si="3">L3+M3</f>
        <v>#VALUE!</v>
      </c>
      <c r="O3" s="107">
        <v>1240</v>
      </c>
      <c r="P3" s="107" t="e">
        <f t="shared" ref="P3:P31" si="4">+N3-O3</f>
        <v>#VALUE!</v>
      </c>
    </row>
    <row r="4" spans="1:17" s="31" customFormat="1" ht="45.2" customHeight="1" x14ac:dyDescent="0.25">
      <c r="A4" s="100">
        <f>SUBTOTAL(3,$B$3:B4)</f>
        <v>1</v>
      </c>
      <c r="B4" s="100">
        <v>36</v>
      </c>
      <c r="C4" s="85" t="s">
        <v>128</v>
      </c>
      <c r="D4" s="101">
        <v>300</v>
      </c>
      <c r="E4" s="148">
        <v>21</v>
      </c>
      <c r="F4" s="102">
        <v>2</v>
      </c>
      <c r="G4" s="99">
        <f t="shared" ref="G4:G31" si="5">SUM(E4:F4)</f>
        <v>23</v>
      </c>
      <c r="H4" s="155">
        <f t="shared" ref="H4:H31" si="6">IF(G4&gt;=26,40,0)</f>
        <v>0</v>
      </c>
      <c r="I4" s="105">
        <f t="shared" ref="I4:I31" si="7">IF(G4&gt;=$L$1,G4*40,0)</f>
        <v>0</v>
      </c>
      <c r="J4" s="105">
        <f t="shared" si="0"/>
        <v>600</v>
      </c>
      <c r="K4" s="99">
        <f t="shared" si="1"/>
        <v>600</v>
      </c>
      <c r="L4" s="106"/>
      <c r="M4" s="105"/>
      <c r="N4" s="107"/>
      <c r="O4" s="107"/>
      <c r="P4" s="107"/>
    </row>
    <row r="5" spans="1:17" s="31" customFormat="1" ht="45.2" customHeight="1" x14ac:dyDescent="0.25">
      <c r="A5" s="100">
        <f>SUBTOTAL(3,$B$3:B5)</f>
        <v>2</v>
      </c>
      <c r="B5" s="100">
        <v>38</v>
      </c>
      <c r="C5" s="141" t="s">
        <v>126</v>
      </c>
      <c r="D5" s="101">
        <v>300</v>
      </c>
      <c r="E5" s="148">
        <v>24</v>
      </c>
      <c r="F5" s="102">
        <v>0</v>
      </c>
      <c r="G5" s="99">
        <f t="shared" si="5"/>
        <v>24</v>
      </c>
      <c r="H5" s="155">
        <f t="shared" si="6"/>
        <v>0</v>
      </c>
      <c r="I5" s="105">
        <f t="shared" si="7"/>
        <v>0</v>
      </c>
      <c r="J5" s="105">
        <f t="shared" si="0"/>
        <v>0</v>
      </c>
      <c r="K5" s="99">
        <f t="shared" si="1"/>
        <v>0</v>
      </c>
      <c r="L5" s="106"/>
      <c r="M5" s="105"/>
      <c r="N5" s="107"/>
      <c r="O5" s="107"/>
      <c r="P5" s="107"/>
    </row>
    <row r="6" spans="1:17" s="31" customFormat="1" ht="45.2" hidden="1" customHeight="1" x14ac:dyDescent="0.25">
      <c r="A6" s="100">
        <f>SUBTOTAL(3,$B$3:B6)</f>
        <v>2</v>
      </c>
      <c r="B6" s="100">
        <v>53</v>
      </c>
      <c r="C6" s="84" t="s">
        <v>44</v>
      </c>
      <c r="D6" s="101">
        <v>310</v>
      </c>
      <c r="E6" s="148">
        <v>23</v>
      </c>
      <c r="F6" s="102">
        <v>4</v>
      </c>
      <c r="G6" s="99">
        <f t="shared" si="5"/>
        <v>27</v>
      </c>
      <c r="H6" s="155">
        <f t="shared" si="6"/>
        <v>40</v>
      </c>
      <c r="I6" s="105">
        <f t="shared" si="7"/>
        <v>1080</v>
      </c>
      <c r="J6" s="105">
        <f t="shared" si="0"/>
        <v>1240</v>
      </c>
      <c r="K6" s="99">
        <f t="shared" si="1"/>
        <v>2320</v>
      </c>
      <c r="L6" s="106" t="s">
        <v>109</v>
      </c>
      <c r="M6" s="105" t="e">
        <f t="shared" si="2"/>
        <v>#VALUE!</v>
      </c>
      <c r="N6" s="107" t="e">
        <f t="shared" si="3"/>
        <v>#VALUE!</v>
      </c>
      <c r="O6" s="107">
        <v>1240</v>
      </c>
      <c r="P6" s="107" t="e">
        <f t="shared" si="4"/>
        <v>#VALUE!</v>
      </c>
    </row>
    <row r="7" spans="1:17" s="31" customFormat="1" ht="45.2" customHeight="1" x14ac:dyDescent="0.25">
      <c r="A7" s="100">
        <f>SUBTOTAL(3,$B$3:B7)</f>
        <v>3</v>
      </c>
      <c r="B7" s="100">
        <v>55</v>
      </c>
      <c r="C7" s="84" t="s">
        <v>127</v>
      </c>
      <c r="D7" s="101">
        <v>300</v>
      </c>
      <c r="E7" s="148">
        <v>21</v>
      </c>
      <c r="F7" s="102">
        <v>3</v>
      </c>
      <c r="G7" s="99">
        <f t="shared" si="5"/>
        <v>24</v>
      </c>
      <c r="H7" s="155">
        <f t="shared" si="6"/>
        <v>0</v>
      </c>
      <c r="I7" s="105">
        <f t="shared" si="7"/>
        <v>0</v>
      </c>
      <c r="J7" s="105">
        <f t="shared" si="0"/>
        <v>900</v>
      </c>
      <c r="K7" s="99">
        <f t="shared" si="1"/>
        <v>900</v>
      </c>
      <c r="L7" s="106"/>
      <c r="M7" s="105">
        <f t="shared" si="2"/>
        <v>0</v>
      </c>
      <c r="N7" s="107">
        <f t="shared" si="3"/>
        <v>0</v>
      </c>
      <c r="O7" s="107"/>
      <c r="P7" s="107"/>
    </row>
    <row r="8" spans="1:17" s="31" customFormat="1" ht="45.2" customHeight="1" x14ac:dyDescent="0.25">
      <c r="A8" s="100">
        <f>SUBTOTAL(3,$B$3:B8)</f>
        <v>4</v>
      </c>
      <c r="B8" s="100">
        <v>64</v>
      </c>
      <c r="C8" s="84" t="s">
        <v>102</v>
      </c>
      <c r="D8" s="101">
        <v>300</v>
      </c>
      <c r="E8" s="148">
        <v>0</v>
      </c>
      <c r="F8" s="102">
        <v>0</v>
      </c>
      <c r="G8" s="99">
        <f t="shared" si="5"/>
        <v>0</v>
      </c>
      <c r="H8" s="155">
        <f t="shared" si="6"/>
        <v>0</v>
      </c>
      <c r="I8" s="105">
        <f t="shared" si="7"/>
        <v>0</v>
      </c>
      <c r="J8" s="105">
        <f t="shared" si="0"/>
        <v>0</v>
      </c>
      <c r="K8" s="99">
        <f t="shared" si="1"/>
        <v>0</v>
      </c>
      <c r="L8" s="52"/>
      <c r="M8" s="49">
        <f t="shared" si="2"/>
        <v>0</v>
      </c>
      <c r="N8" s="53">
        <f t="shared" si="3"/>
        <v>0</v>
      </c>
      <c r="O8" s="53">
        <v>1240</v>
      </c>
      <c r="P8" s="53">
        <f t="shared" si="4"/>
        <v>-1240</v>
      </c>
    </row>
    <row r="9" spans="1:17" s="32" customFormat="1" ht="45.2" customHeight="1" x14ac:dyDescent="0.25">
      <c r="A9" s="100">
        <f>SUBTOTAL(3,$B$3:B9)</f>
        <v>5</v>
      </c>
      <c r="B9" s="100">
        <v>66</v>
      </c>
      <c r="C9" s="86" t="s">
        <v>37</v>
      </c>
      <c r="D9" s="108">
        <v>310</v>
      </c>
      <c r="E9" s="137">
        <v>24</v>
      </c>
      <c r="F9" s="102">
        <v>4</v>
      </c>
      <c r="G9" s="99">
        <f t="shared" si="5"/>
        <v>28</v>
      </c>
      <c r="H9" s="155">
        <f t="shared" si="6"/>
        <v>40</v>
      </c>
      <c r="I9" s="105">
        <f t="shared" si="7"/>
        <v>1120</v>
      </c>
      <c r="J9" s="105">
        <f t="shared" si="0"/>
        <v>1240</v>
      </c>
      <c r="K9" s="99">
        <f t="shared" si="1"/>
        <v>2360</v>
      </c>
      <c r="L9" s="52" t="s">
        <v>134</v>
      </c>
      <c r="M9" s="49" t="e">
        <f t="shared" si="2"/>
        <v>#VALUE!</v>
      </c>
      <c r="N9" s="53" t="e">
        <f t="shared" si="3"/>
        <v>#VALUE!</v>
      </c>
      <c r="O9" s="53">
        <v>1240</v>
      </c>
      <c r="P9" s="53" t="e">
        <f t="shared" si="4"/>
        <v>#VALUE!</v>
      </c>
    </row>
    <row r="10" spans="1:17" s="32" customFormat="1" ht="45.2" customHeight="1" x14ac:dyDescent="0.25">
      <c r="A10" s="100"/>
      <c r="B10" s="100">
        <v>75</v>
      </c>
      <c r="C10" s="85" t="s">
        <v>136</v>
      </c>
      <c r="D10" s="108">
        <v>300</v>
      </c>
      <c r="E10" s="137">
        <v>13</v>
      </c>
      <c r="F10" s="102">
        <v>2</v>
      </c>
      <c r="G10" s="99">
        <f t="shared" si="5"/>
        <v>15</v>
      </c>
      <c r="H10" s="155">
        <f t="shared" si="6"/>
        <v>0</v>
      </c>
      <c r="I10" s="105">
        <f t="shared" si="7"/>
        <v>0</v>
      </c>
      <c r="J10" s="105">
        <f t="shared" si="0"/>
        <v>600</v>
      </c>
      <c r="K10" s="99">
        <f t="shared" si="1"/>
        <v>600</v>
      </c>
      <c r="L10" s="52"/>
      <c r="M10" s="49"/>
      <c r="N10" s="53"/>
      <c r="O10" s="53"/>
      <c r="P10" s="53"/>
    </row>
    <row r="11" spans="1:17" s="31" customFormat="1" ht="45.2" hidden="1" customHeight="1" x14ac:dyDescent="0.25">
      <c r="A11" s="100">
        <f>SUBTOTAL(3,$B$3:B11)</f>
        <v>6</v>
      </c>
      <c r="B11" s="100">
        <v>78</v>
      </c>
      <c r="C11" s="86" t="s">
        <v>38</v>
      </c>
      <c r="D11" s="101">
        <v>310</v>
      </c>
      <c r="E11" s="148">
        <v>25</v>
      </c>
      <c r="F11" s="102">
        <v>4</v>
      </c>
      <c r="G11" s="99">
        <f t="shared" si="5"/>
        <v>29</v>
      </c>
      <c r="H11" s="155">
        <f t="shared" si="6"/>
        <v>40</v>
      </c>
      <c r="I11" s="105">
        <f t="shared" si="7"/>
        <v>1160</v>
      </c>
      <c r="J11" s="105">
        <f t="shared" si="0"/>
        <v>1240</v>
      </c>
      <c r="K11" s="99">
        <f t="shared" si="1"/>
        <v>2400</v>
      </c>
      <c r="L11" s="106" t="s">
        <v>108</v>
      </c>
      <c r="M11" s="105" t="e">
        <f t="shared" si="2"/>
        <v>#VALUE!</v>
      </c>
      <c r="N11" s="107" t="e">
        <f t="shared" si="3"/>
        <v>#VALUE!</v>
      </c>
      <c r="O11" s="107">
        <v>1240</v>
      </c>
      <c r="P11" s="107" t="e">
        <f t="shared" si="4"/>
        <v>#VALUE!</v>
      </c>
    </row>
    <row r="12" spans="1:17" s="31" customFormat="1" ht="45.2" customHeight="1" x14ac:dyDescent="0.25">
      <c r="A12" s="100">
        <f>SUBTOTAL(3,$B$3:B12)</f>
        <v>7</v>
      </c>
      <c r="B12" s="100">
        <v>80</v>
      </c>
      <c r="C12" s="86" t="s">
        <v>39</v>
      </c>
      <c r="D12" s="101">
        <v>300</v>
      </c>
      <c r="E12" s="148">
        <v>0</v>
      </c>
      <c r="F12" s="102">
        <v>0</v>
      </c>
      <c r="G12" s="99">
        <f t="shared" si="5"/>
        <v>0</v>
      </c>
      <c r="H12" s="155">
        <f t="shared" si="6"/>
        <v>0</v>
      </c>
      <c r="I12" s="105">
        <f t="shared" si="7"/>
        <v>0</v>
      </c>
      <c r="J12" s="105">
        <f t="shared" si="0"/>
        <v>0</v>
      </c>
      <c r="K12" s="99">
        <f t="shared" si="1"/>
        <v>0</v>
      </c>
      <c r="L12" s="106"/>
      <c r="M12" s="105">
        <f t="shared" si="2"/>
        <v>0</v>
      </c>
      <c r="N12" s="107">
        <f t="shared" si="3"/>
        <v>0</v>
      </c>
      <c r="O12" s="107">
        <v>1240</v>
      </c>
      <c r="P12" s="107">
        <f t="shared" si="4"/>
        <v>-1240</v>
      </c>
    </row>
    <row r="13" spans="1:17" s="31" customFormat="1" ht="45.2" customHeight="1" x14ac:dyDescent="0.25">
      <c r="A13" s="100">
        <f>SUBTOTAL(3,$B$3:B13)</f>
        <v>8</v>
      </c>
      <c r="B13" s="100">
        <v>81</v>
      </c>
      <c r="C13" s="86" t="s">
        <v>104</v>
      </c>
      <c r="D13" s="101">
        <v>300</v>
      </c>
      <c r="E13" s="148">
        <v>0</v>
      </c>
      <c r="F13" s="102">
        <v>0</v>
      </c>
      <c r="G13" s="99">
        <f t="shared" si="5"/>
        <v>0</v>
      </c>
      <c r="H13" s="155">
        <f t="shared" si="6"/>
        <v>0</v>
      </c>
      <c r="I13" s="105">
        <f t="shared" si="7"/>
        <v>0</v>
      </c>
      <c r="J13" s="105">
        <f t="shared" si="0"/>
        <v>0</v>
      </c>
      <c r="K13" s="99">
        <f t="shared" si="1"/>
        <v>0</v>
      </c>
      <c r="L13" s="52"/>
      <c r="M13" s="49">
        <f t="shared" si="2"/>
        <v>0</v>
      </c>
      <c r="N13" s="53">
        <f t="shared" si="3"/>
        <v>0</v>
      </c>
      <c r="O13" s="53">
        <v>1240</v>
      </c>
      <c r="P13" s="53">
        <f t="shared" si="4"/>
        <v>-1240</v>
      </c>
    </row>
    <row r="14" spans="1:17" s="31" customFormat="1" ht="45.2" customHeight="1" x14ac:dyDescent="0.25">
      <c r="A14" s="100">
        <f>SUBTOTAL(3,$B$3:B14)</f>
        <v>9</v>
      </c>
      <c r="B14" s="100">
        <v>82</v>
      </c>
      <c r="C14" s="86" t="s">
        <v>110</v>
      </c>
      <c r="D14" s="101">
        <v>300</v>
      </c>
      <c r="E14" s="148">
        <v>0</v>
      </c>
      <c r="F14" s="102">
        <v>0</v>
      </c>
      <c r="G14" s="99">
        <f t="shared" si="5"/>
        <v>0</v>
      </c>
      <c r="H14" s="155">
        <f t="shared" si="6"/>
        <v>0</v>
      </c>
      <c r="I14" s="105">
        <f t="shared" si="7"/>
        <v>0</v>
      </c>
      <c r="J14" s="105">
        <f t="shared" si="0"/>
        <v>0</v>
      </c>
      <c r="K14" s="99">
        <f t="shared" si="1"/>
        <v>0</v>
      </c>
      <c r="L14" s="106"/>
      <c r="M14" s="105">
        <f t="shared" si="2"/>
        <v>0</v>
      </c>
      <c r="N14" s="107">
        <f t="shared" si="3"/>
        <v>0</v>
      </c>
      <c r="O14" s="107">
        <v>1240</v>
      </c>
      <c r="P14" s="107">
        <f t="shared" si="4"/>
        <v>-1240</v>
      </c>
    </row>
    <row r="15" spans="1:17" s="31" customFormat="1" ht="45.2" customHeight="1" x14ac:dyDescent="0.25">
      <c r="A15" s="100">
        <f>SUBTOTAL(3,$B$3:B15)</f>
        <v>10</v>
      </c>
      <c r="B15" s="100">
        <v>96</v>
      </c>
      <c r="C15" s="86" t="s">
        <v>114</v>
      </c>
      <c r="D15" s="101">
        <v>300</v>
      </c>
      <c r="E15" s="154">
        <v>0</v>
      </c>
      <c r="F15" s="102">
        <v>0</v>
      </c>
      <c r="G15" s="99">
        <f t="shared" si="5"/>
        <v>0</v>
      </c>
      <c r="H15" s="155">
        <f t="shared" si="6"/>
        <v>0</v>
      </c>
      <c r="I15" s="105">
        <f t="shared" si="7"/>
        <v>0</v>
      </c>
      <c r="J15" s="105">
        <f t="shared" si="0"/>
        <v>0</v>
      </c>
      <c r="K15" s="99">
        <f t="shared" si="1"/>
        <v>0</v>
      </c>
      <c r="L15" s="106"/>
      <c r="M15" s="105">
        <f t="shared" si="2"/>
        <v>0</v>
      </c>
      <c r="N15" s="107">
        <f t="shared" si="3"/>
        <v>0</v>
      </c>
      <c r="O15" s="107"/>
      <c r="P15" s="107"/>
    </row>
    <row r="16" spans="1:17" s="31" customFormat="1" ht="45.2" customHeight="1" x14ac:dyDescent="0.25">
      <c r="A16" s="100">
        <f>SUBTOTAL(3,$B$3:B16)</f>
        <v>11</v>
      </c>
      <c r="B16" s="100">
        <v>97</v>
      </c>
      <c r="C16" s="86" t="s">
        <v>115</v>
      </c>
      <c r="D16" s="101">
        <v>300</v>
      </c>
      <c r="E16" s="148">
        <v>0</v>
      </c>
      <c r="F16" s="102">
        <v>0</v>
      </c>
      <c r="G16" s="99">
        <f t="shared" si="5"/>
        <v>0</v>
      </c>
      <c r="H16" s="155">
        <f t="shared" si="6"/>
        <v>0</v>
      </c>
      <c r="I16" s="105">
        <f t="shared" si="7"/>
        <v>0</v>
      </c>
      <c r="J16" s="105">
        <f t="shared" si="0"/>
        <v>0</v>
      </c>
      <c r="K16" s="99">
        <f t="shared" si="1"/>
        <v>0</v>
      </c>
      <c r="L16" s="106"/>
      <c r="M16" s="105">
        <f t="shared" si="2"/>
        <v>0</v>
      </c>
      <c r="N16" s="107">
        <f t="shared" si="3"/>
        <v>0</v>
      </c>
      <c r="O16" s="107"/>
      <c r="P16" s="107"/>
    </row>
    <row r="17" spans="1:16" s="31" customFormat="1" ht="45.2" customHeight="1" x14ac:dyDescent="0.25">
      <c r="A17" s="100">
        <f>SUBTOTAL(3,$B$3:B17)</f>
        <v>12</v>
      </c>
      <c r="B17" s="100">
        <v>98</v>
      </c>
      <c r="C17" s="86" t="s">
        <v>116</v>
      </c>
      <c r="D17" s="101">
        <v>300</v>
      </c>
      <c r="E17" s="148">
        <v>0</v>
      </c>
      <c r="F17" s="102">
        <v>0</v>
      </c>
      <c r="G17" s="99">
        <f t="shared" si="5"/>
        <v>0</v>
      </c>
      <c r="H17" s="155">
        <f t="shared" si="6"/>
        <v>0</v>
      </c>
      <c r="I17" s="105">
        <f t="shared" si="7"/>
        <v>0</v>
      </c>
      <c r="J17" s="105">
        <f t="shared" si="0"/>
        <v>0</v>
      </c>
      <c r="K17" s="99">
        <f t="shared" si="1"/>
        <v>0</v>
      </c>
      <c r="L17" s="106"/>
      <c r="M17" s="105">
        <f t="shared" si="2"/>
        <v>0</v>
      </c>
      <c r="N17" s="107">
        <f t="shared" si="3"/>
        <v>0</v>
      </c>
      <c r="O17" s="107"/>
      <c r="P17" s="107"/>
    </row>
    <row r="18" spans="1:16" s="31" customFormat="1" ht="45.2" hidden="1" customHeight="1" x14ac:dyDescent="0.25">
      <c r="A18" s="100">
        <f>SUBTOTAL(3,$B$3:B18)</f>
        <v>12</v>
      </c>
      <c r="B18" s="100">
        <v>99</v>
      </c>
      <c r="C18" s="86" t="s">
        <v>55</v>
      </c>
      <c r="D18" s="101">
        <v>345</v>
      </c>
      <c r="E18" s="148">
        <v>23</v>
      </c>
      <c r="F18" s="102">
        <v>4</v>
      </c>
      <c r="G18" s="99">
        <f t="shared" si="5"/>
        <v>27</v>
      </c>
      <c r="H18" s="155">
        <f t="shared" si="6"/>
        <v>40</v>
      </c>
      <c r="I18" s="105">
        <f t="shared" si="7"/>
        <v>1080</v>
      </c>
      <c r="J18" s="105">
        <f t="shared" si="0"/>
        <v>1380</v>
      </c>
      <c r="K18" s="99">
        <f t="shared" si="1"/>
        <v>2460</v>
      </c>
      <c r="L18" s="106" t="s">
        <v>125</v>
      </c>
      <c r="M18" s="105" t="e">
        <f t="shared" si="2"/>
        <v>#VALUE!</v>
      </c>
      <c r="N18" s="107" t="e">
        <f t="shared" si="3"/>
        <v>#VALUE!</v>
      </c>
      <c r="O18" s="107">
        <v>1240</v>
      </c>
      <c r="P18" s="107" t="e">
        <f t="shared" si="4"/>
        <v>#VALUE!</v>
      </c>
    </row>
    <row r="19" spans="1:16" s="31" customFormat="1" ht="45" hidden="1" customHeight="1" x14ac:dyDescent="0.25">
      <c r="A19" s="100">
        <f>SUBTOTAL(3,$B$3:B19)</f>
        <v>12</v>
      </c>
      <c r="B19" s="100">
        <v>101</v>
      </c>
      <c r="C19" s="86" t="s">
        <v>40</v>
      </c>
      <c r="D19" s="101">
        <v>310</v>
      </c>
      <c r="E19" s="148">
        <v>23</v>
      </c>
      <c r="F19" s="102">
        <v>5</v>
      </c>
      <c r="G19" s="99">
        <f t="shared" si="5"/>
        <v>28</v>
      </c>
      <c r="H19" s="155">
        <f t="shared" si="6"/>
        <v>40</v>
      </c>
      <c r="I19" s="105">
        <f t="shared" si="7"/>
        <v>1120</v>
      </c>
      <c r="J19" s="105">
        <f t="shared" si="0"/>
        <v>1550</v>
      </c>
      <c r="K19" s="99">
        <f t="shared" si="1"/>
        <v>2670</v>
      </c>
      <c r="L19" s="106" t="s">
        <v>80</v>
      </c>
      <c r="M19" s="105" t="e">
        <f t="shared" si="2"/>
        <v>#VALUE!</v>
      </c>
      <c r="N19" s="107" t="e">
        <f t="shared" si="3"/>
        <v>#VALUE!</v>
      </c>
      <c r="O19" s="107">
        <v>1240</v>
      </c>
      <c r="P19" s="107" t="e">
        <f t="shared" si="4"/>
        <v>#VALUE!</v>
      </c>
    </row>
    <row r="20" spans="1:16" s="31" customFormat="1" ht="45" customHeight="1" x14ac:dyDescent="0.25">
      <c r="A20" s="100">
        <f>SUBTOTAL(3,$B$3:B20)</f>
        <v>13</v>
      </c>
      <c r="B20" s="100">
        <v>102</v>
      </c>
      <c r="C20" s="86" t="s">
        <v>117</v>
      </c>
      <c r="D20" s="101">
        <v>310</v>
      </c>
      <c r="E20" s="148">
        <v>25</v>
      </c>
      <c r="F20" s="102">
        <v>3</v>
      </c>
      <c r="G20" s="99">
        <f t="shared" si="5"/>
        <v>28</v>
      </c>
      <c r="H20" s="155">
        <f t="shared" si="6"/>
        <v>40</v>
      </c>
      <c r="I20" s="105">
        <f t="shared" si="7"/>
        <v>1120</v>
      </c>
      <c r="J20" s="105">
        <f t="shared" si="0"/>
        <v>930</v>
      </c>
      <c r="K20" s="99">
        <f t="shared" si="1"/>
        <v>2050</v>
      </c>
      <c r="L20" s="106"/>
      <c r="M20" s="105">
        <f t="shared" si="2"/>
        <v>0</v>
      </c>
      <c r="N20" s="107">
        <f t="shared" si="3"/>
        <v>0</v>
      </c>
      <c r="O20" s="107"/>
      <c r="P20" s="107"/>
    </row>
    <row r="21" spans="1:16" s="31" customFormat="1" ht="45" customHeight="1" x14ac:dyDescent="0.25">
      <c r="A21" s="100">
        <f>SUBTOTAL(3,$B$3:B21)</f>
        <v>14</v>
      </c>
      <c r="B21" s="100">
        <v>103</v>
      </c>
      <c r="C21" s="86" t="s">
        <v>118</v>
      </c>
      <c r="D21" s="101">
        <v>300</v>
      </c>
      <c r="E21" s="148">
        <v>17</v>
      </c>
      <c r="F21" s="102">
        <v>0</v>
      </c>
      <c r="G21" s="99">
        <f t="shared" si="5"/>
        <v>17</v>
      </c>
      <c r="H21" s="155">
        <f t="shared" si="6"/>
        <v>0</v>
      </c>
      <c r="I21" s="105">
        <f t="shared" si="7"/>
        <v>0</v>
      </c>
      <c r="J21" s="105">
        <f t="shared" si="0"/>
        <v>0</v>
      </c>
      <c r="K21" s="99">
        <f t="shared" si="1"/>
        <v>0</v>
      </c>
      <c r="L21" s="106"/>
      <c r="M21" s="105">
        <f t="shared" si="2"/>
        <v>0</v>
      </c>
      <c r="N21" s="107">
        <f t="shared" si="3"/>
        <v>0</v>
      </c>
      <c r="O21" s="107"/>
      <c r="P21" s="107"/>
    </row>
    <row r="22" spans="1:16" s="32" customFormat="1" ht="45.2" customHeight="1" x14ac:dyDescent="0.25">
      <c r="A22" s="100">
        <f>SUBTOTAL(3,$B$3:B22)</f>
        <v>15</v>
      </c>
      <c r="B22" s="100">
        <v>106</v>
      </c>
      <c r="C22" s="86" t="s">
        <v>119</v>
      </c>
      <c r="D22" s="108">
        <v>300</v>
      </c>
      <c r="E22" s="137">
        <v>22</v>
      </c>
      <c r="F22" s="102">
        <v>4</v>
      </c>
      <c r="G22" s="99">
        <f t="shared" si="5"/>
        <v>26</v>
      </c>
      <c r="H22" s="155">
        <f t="shared" si="6"/>
        <v>40</v>
      </c>
      <c r="I22" s="105">
        <f t="shared" si="7"/>
        <v>1040</v>
      </c>
      <c r="J22" s="105">
        <f t="shared" si="0"/>
        <v>1200</v>
      </c>
      <c r="K22" s="99">
        <f t="shared" si="1"/>
        <v>2240</v>
      </c>
      <c r="L22" s="106"/>
      <c r="M22" s="105">
        <f t="shared" si="2"/>
        <v>0</v>
      </c>
      <c r="N22" s="107">
        <f t="shared" si="3"/>
        <v>0</v>
      </c>
      <c r="O22" s="107"/>
      <c r="P22" s="107"/>
    </row>
    <row r="23" spans="1:16" s="32" customFormat="1" ht="45.2" customHeight="1" x14ac:dyDescent="0.25">
      <c r="A23" s="100">
        <f>SUBTOTAL(3,$B$3:B23)</f>
        <v>16</v>
      </c>
      <c r="B23" s="100">
        <v>107</v>
      </c>
      <c r="C23" s="86" t="s">
        <v>120</v>
      </c>
      <c r="D23" s="108">
        <v>300</v>
      </c>
      <c r="E23" s="154">
        <v>22</v>
      </c>
      <c r="F23" s="102">
        <v>2</v>
      </c>
      <c r="G23" s="99">
        <f t="shared" si="5"/>
        <v>24</v>
      </c>
      <c r="H23" s="155">
        <f t="shared" si="6"/>
        <v>0</v>
      </c>
      <c r="I23" s="105">
        <f t="shared" si="7"/>
        <v>0</v>
      </c>
      <c r="J23" s="105">
        <f t="shared" si="0"/>
        <v>600</v>
      </c>
      <c r="K23" s="99">
        <f t="shared" si="1"/>
        <v>600</v>
      </c>
      <c r="L23" s="106"/>
      <c r="M23" s="105">
        <f t="shared" si="2"/>
        <v>0</v>
      </c>
      <c r="N23" s="107">
        <f t="shared" si="3"/>
        <v>0</v>
      </c>
      <c r="O23" s="107"/>
      <c r="P23" s="107"/>
    </row>
    <row r="24" spans="1:16" s="32" customFormat="1" ht="45.2" customHeight="1" x14ac:dyDescent="0.25">
      <c r="A24" s="100">
        <f>SUBTOTAL(3,$B$3:B24)</f>
        <v>17</v>
      </c>
      <c r="B24" s="100">
        <v>108</v>
      </c>
      <c r="C24" s="86" t="s">
        <v>57</v>
      </c>
      <c r="D24" s="108">
        <v>300</v>
      </c>
      <c r="E24" s="137">
        <v>0</v>
      </c>
      <c r="F24" s="102">
        <v>0</v>
      </c>
      <c r="G24" s="99">
        <f t="shared" si="5"/>
        <v>0</v>
      </c>
      <c r="H24" s="155">
        <f t="shared" si="6"/>
        <v>0</v>
      </c>
      <c r="I24" s="105">
        <f t="shared" si="7"/>
        <v>0</v>
      </c>
      <c r="J24" s="105">
        <f t="shared" si="0"/>
        <v>0</v>
      </c>
      <c r="K24" s="99">
        <f t="shared" si="1"/>
        <v>0</v>
      </c>
      <c r="L24" s="106"/>
      <c r="M24" s="105">
        <f t="shared" si="2"/>
        <v>0</v>
      </c>
      <c r="N24" s="107">
        <f t="shared" si="3"/>
        <v>0</v>
      </c>
      <c r="O24" s="107"/>
      <c r="P24" s="107"/>
    </row>
    <row r="25" spans="1:16" s="32" customFormat="1" ht="45.2" customHeight="1" x14ac:dyDescent="0.25">
      <c r="A25" s="100">
        <f>SUBTOTAL(3,$B$3:B25)</f>
        <v>18</v>
      </c>
      <c r="B25" s="100">
        <v>114</v>
      </c>
      <c r="C25" s="86" t="s">
        <v>121</v>
      </c>
      <c r="D25" s="108">
        <v>300</v>
      </c>
      <c r="E25" s="137">
        <v>0</v>
      </c>
      <c r="F25" s="102">
        <v>0</v>
      </c>
      <c r="G25" s="99">
        <f t="shared" si="5"/>
        <v>0</v>
      </c>
      <c r="H25" s="155">
        <f t="shared" si="6"/>
        <v>0</v>
      </c>
      <c r="I25" s="105">
        <f t="shared" si="7"/>
        <v>0</v>
      </c>
      <c r="J25" s="105">
        <f t="shared" si="0"/>
        <v>0</v>
      </c>
      <c r="K25" s="99">
        <f t="shared" si="1"/>
        <v>0</v>
      </c>
      <c r="L25" s="106"/>
      <c r="M25" s="105">
        <f t="shared" si="2"/>
        <v>0</v>
      </c>
      <c r="N25" s="107">
        <f t="shared" si="3"/>
        <v>0</v>
      </c>
      <c r="O25" s="107"/>
      <c r="P25" s="107"/>
    </row>
    <row r="26" spans="1:16" s="32" customFormat="1" ht="45.2" customHeight="1" x14ac:dyDescent="0.25">
      <c r="A26" s="100">
        <f>SUBTOTAL(3,$B$3:B26)</f>
        <v>19</v>
      </c>
      <c r="B26" s="100">
        <v>116</v>
      </c>
      <c r="C26" s="86" t="s">
        <v>122</v>
      </c>
      <c r="D26" s="108">
        <v>330</v>
      </c>
      <c r="E26" s="137">
        <v>23</v>
      </c>
      <c r="F26" s="102">
        <v>4</v>
      </c>
      <c r="G26" s="99">
        <f t="shared" si="5"/>
        <v>27</v>
      </c>
      <c r="H26" s="155">
        <f t="shared" si="6"/>
        <v>40</v>
      </c>
      <c r="I26" s="105">
        <f t="shared" si="7"/>
        <v>1080</v>
      </c>
      <c r="J26" s="105">
        <f t="shared" si="0"/>
        <v>1320</v>
      </c>
      <c r="K26" s="99">
        <f t="shared" si="1"/>
        <v>2400</v>
      </c>
      <c r="L26" s="106"/>
      <c r="M26" s="105">
        <f t="shared" si="2"/>
        <v>0</v>
      </c>
      <c r="N26" s="107">
        <f t="shared" si="3"/>
        <v>0</v>
      </c>
      <c r="O26" s="107"/>
      <c r="P26" s="107"/>
    </row>
    <row r="27" spans="1:16" s="31" customFormat="1" ht="45.2" hidden="1" customHeight="1" x14ac:dyDescent="0.25">
      <c r="A27" s="100">
        <f>SUBTOTAL(3,$B$3:B27)</f>
        <v>19</v>
      </c>
      <c r="B27" s="100">
        <v>132</v>
      </c>
      <c r="C27" s="80" t="s">
        <v>45</v>
      </c>
      <c r="D27" s="101">
        <v>310</v>
      </c>
      <c r="E27" s="148">
        <v>22</v>
      </c>
      <c r="F27" s="99">
        <v>5</v>
      </c>
      <c r="G27" s="99">
        <f t="shared" si="5"/>
        <v>27</v>
      </c>
      <c r="H27" s="155">
        <f t="shared" si="6"/>
        <v>40</v>
      </c>
      <c r="I27" s="105">
        <f t="shared" si="7"/>
        <v>1080</v>
      </c>
      <c r="J27" s="105">
        <f t="shared" si="0"/>
        <v>1550</v>
      </c>
      <c r="K27" s="99">
        <f t="shared" si="1"/>
        <v>2630</v>
      </c>
      <c r="L27" s="106" t="s">
        <v>83</v>
      </c>
      <c r="M27" s="105" t="e">
        <f t="shared" si="2"/>
        <v>#VALUE!</v>
      </c>
      <c r="N27" s="107" t="e">
        <f t="shared" si="3"/>
        <v>#VALUE!</v>
      </c>
      <c r="O27" s="107">
        <v>1240</v>
      </c>
      <c r="P27" s="107" t="e">
        <f t="shared" si="4"/>
        <v>#VALUE!</v>
      </c>
    </row>
    <row r="28" spans="1:16" s="32" customFormat="1" ht="45.2" hidden="1" customHeight="1" x14ac:dyDescent="0.25">
      <c r="A28" s="100">
        <f>SUBTOTAL(3,$B$3:B28)</f>
        <v>19</v>
      </c>
      <c r="B28" s="100">
        <v>134</v>
      </c>
      <c r="C28" s="86" t="s">
        <v>41</v>
      </c>
      <c r="D28" s="101">
        <v>310</v>
      </c>
      <c r="E28" s="148">
        <v>21</v>
      </c>
      <c r="F28" s="102">
        <v>5</v>
      </c>
      <c r="G28" s="99">
        <f t="shared" si="5"/>
        <v>26</v>
      </c>
      <c r="H28" s="155">
        <f t="shared" si="6"/>
        <v>40</v>
      </c>
      <c r="I28" s="105">
        <f t="shared" si="7"/>
        <v>1040</v>
      </c>
      <c r="J28" s="105">
        <f t="shared" si="0"/>
        <v>1550</v>
      </c>
      <c r="K28" s="99">
        <f t="shared" si="1"/>
        <v>2590</v>
      </c>
      <c r="L28" s="106" t="s">
        <v>82</v>
      </c>
      <c r="M28" s="105" t="e">
        <f t="shared" si="2"/>
        <v>#VALUE!</v>
      </c>
      <c r="N28" s="107" t="e">
        <f t="shared" si="3"/>
        <v>#VALUE!</v>
      </c>
      <c r="O28" s="107">
        <v>1240</v>
      </c>
      <c r="P28" s="107" t="e">
        <f t="shared" si="4"/>
        <v>#VALUE!</v>
      </c>
    </row>
    <row r="29" spans="1:16" s="32" customFormat="1" ht="45.2" customHeight="1" x14ac:dyDescent="0.25">
      <c r="A29" s="100">
        <f>SUBTOTAL(3,$B$3:B29)</f>
        <v>20</v>
      </c>
      <c r="B29" s="100">
        <v>140</v>
      </c>
      <c r="C29" s="86" t="s">
        <v>50</v>
      </c>
      <c r="D29" s="101">
        <v>310</v>
      </c>
      <c r="E29" s="148">
        <v>22</v>
      </c>
      <c r="F29" s="102">
        <v>3</v>
      </c>
      <c r="G29" s="99">
        <f t="shared" si="5"/>
        <v>25</v>
      </c>
      <c r="H29" s="155">
        <f t="shared" si="6"/>
        <v>0</v>
      </c>
      <c r="I29" s="105">
        <f t="shared" si="7"/>
        <v>0</v>
      </c>
      <c r="J29" s="105">
        <f t="shared" si="0"/>
        <v>930</v>
      </c>
      <c r="K29" s="99">
        <f t="shared" si="1"/>
        <v>930</v>
      </c>
      <c r="L29" s="106"/>
      <c r="M29" s="105">
        <f t="shared" si="2"/>
        <v>0</v>
      </c>
      <c r="N29" s="107">
        <f t="shared" si="3"/>
        <v>0</v>
      </c>
      <c r="O29" s="107"/>
      <c r="P29" s="107"/>
    </row>
    <row r="30" spans="1:16" s="31" customFormat="1" ht="45.2" hidden="1" customHeight="1" x14ac:dyDescent="0.25">
      <c r="A30" s="100">
        <f>SUBTOTAL(3,$B$3:B30)</f>
        <v>20</v>
      </c>
      <c r="B30" s="109">
        <v>324</v>
      </c>
      <c r="C30" s="85" t="s">
        <v>89</v>
      </c>
      <c r="D30" s="101">
        <v>310</v>
      </c>
      <c r="E30" s="148">
        <v>23</v>
      </c>
      <c r="F30" s="99">
        <v>3</v>
      </c>
      <c r="G30" s="99">
        <f t="shared" si="5"/>
        <v>26</v>
      </c>
      <c r="H30" s="155">
        <f t="shared" si="6"/>
        <v>40</v>
      </c>
      <c r="I30" s="105">
        <f t="shared" si="7"/>
        <v>1040</v>
      </c>
      <c r="J30" s="105">
        <f t="shared" si="0"/>
        <v>930</v>
      </c>
      <c r="K30" s="99">
        <f t="shared" si="1"/>
        <v>1970</v>
      </c>
      <c r="L30" s="106" t="s">
        <v>101</v>
      </c>
      <c r="M30" s="105" t="e">
        <f t="shared" ref="M30" si="8">MROUND(L30,10)-L30</f>
        <v>#VALUE!</v>
      </c>
      <c r="N30" s="107" t="e">
        <f t="shared" ref="N30" si="9">L30+M30</f>
        <v>#VALUE!</v>
      </c>
      <c r="O30" s="107">
        <v>1240</v>
      </c>
      <c r="P30" s="107" t="e">
        <f t="shared" ref="P30" si="10">+N30-O30</f>
        <v>#VALUE!</v>
      </c>
    </row>
    <row r="31" spans="1:16" s="31" customFormat="1" ht="45.2" customHeight="1" x14ac:dyDescent="0.25">
      <c r="A31" s="100">
        <f>SUBTOTAL(3,$B$3:B31)</f>
        <v>21</v>
      </c>
      <c r="B31" s="100">
        <v>391</v>
      </c>
      <c r="C31" s="80" t="s">
        <v>52</v>
      </c>
      <c r="D31" s="101">
        <v>300</v>
      </c>
      <c r="E31" s="148">
        <v>0</v>
      </c>
      <c r="F31" s="99">
        <v>0</v>
      </c>
      <c r="G31" s="99">
        <f t="shared" si="5"/>
        <v>0</v>
      </c>
      <c r="H31" s="155">
        <f t="shared" si="6"/>
        <v>0</v>
      </c>
      <c r="I31" s="105">
        <f t="shared" si="7"/>
        <v>0</v>
      </c>
      <c r="J31" s="105">
        <f t="shared" si="0"/>
        <v>0</v>
      </c>
      <c r="K31" s="99">
        <f t="shared" si="1"/>
        <v>0</v>
      </c>
      <c r="L31" s="106"/>
      <c r="M31" s="105">
        <f t="shared" si="2"/>
        <v>0</v>
      </c>
      <c r="N31" s="107">
        <f t="shared" si="3"/>
        <v>0</v>
      </c>
      <c r="O31" s="107">
        <v>1240</v>
      </c>
      <c r="P31" s="107">
        <f t="shared" si="4"/>
        <v>-1240</v>
      </c>
    </row>
    <row r="32" spans="1:16" s="32" customFormat="1" ht="22.7" customHeight="1" thickBot="1" x14ac:dyDescent="0.3">
      <c r="A32" s="134"/>
      <c r="B32" s="127"/>
      <c r="C32" s="128"/>
      <c r="D32" s="129"/>
      <c r="E32" s="130"/>
      <c r="F32" s="131"/>
      <c r="G32" s="132"/>
      <c r="H32" s="156"/>
      <c r="I32" s="157"/>
      <c r="J32" s="105"/>
      <c r="K32" s="99"/>
      <c r="L32" s="133" t="s">
        <v>86</v>
      </c>
      <c r="M32" s="133"/>
      <c r="N32" s="134"/>
      <c r="O32" s="134"/>
      <c r="P32" s="134"/>
    </row>
    <row r="33" spans="1:17" s="31" customFormat="1" ht="24" customHeight="1" thickBot="1" x14ac:dyDescent="0.35">
      <c r="A33" s="146" t="s">
        <v>33</v>
      </c>
      <c r="B33" s="147"/>
      <c r="C33" s="147"/>
      <c r="D33" s="147"/>
      <c r="E33" s="135">
        <f>SUM(E3:E32)</f>
        <v>416</v>
      </c>
      <c r="F33" s="158">
        <f t="shared" ref="F33:K33" si="11">SUBTOTAL(9,F3:F32)</f>
        <v>27</v>
      </c>
      <c r="G33" s="158">
        <f t="shared" si="11"/>
        <v>261</v>
      </c>
      <c r="H33" s="158">
        <f t="shared" si="11"/>
        <v>160</v>
      </c>
      <c r="I33" s="158">
        <f t="shared" si="11"/>
        <v>4360</v>
      </c>
      <c r="J33" s="158">
        <f t="shared" si="11"/>
        <v>8320</v>
      </c>
      <c r="K33" s="158">
        <f t="shared" si="11"/>
        <v>12680</v>
      </c>
      <c r="L33" s="135" t="s">
        <v>86</v>
      </c>
      <c r="M33" s="135" t="e">
        <f t="shared" ref="M33:P33" si="12">SUBTOTAL(109,M3:M32)</f>
        <v>#VALUE!</v>
      </c>
      <c r="N33" s="135" t="e">
        <f t="shared" si="12"/>
        <v>#VALUE!</v>
      </c>
      <c r="O33" s="135">
        <f t="shared" si="12"/>
        <v>7440</v>
      </c>
      <c r="P33" s="136" t="e">
        <f t="shared" si="12"/>
        <v>#VALUE!</v>
      </c>
      <c r="Q33" s="33"/>
    </row>
    <row r="34" spans="1:17" s="31" customFormat="1" ht="24" customHeight="1" x14ac:dyDescent="0.3">
      <c r="A34" s="124"/>
      <c r="B34" s="124"/>
      <c r="C34" s="124"/>
      <c r="D34" s="124"/>
      <c r="E34" s="123"/>
      <c r="F34" s="123"/>
      <c r="G34" s="123"/>
      <c r="H34" s="122"/>
      <c r="I34" s="122"/>
      <c r="J34" s="123"/>
      <c r="K34" s="123"/>
      <c r="L34" s="123"/>
      <c r="M34" s="123"/>
      <c r="N34" s="123"/>
      <c r="O34" s="123"/>
      <c r="P34" s="123"/>
      <c r="Q34" s="33"/>
    </row>
    <row r="35" spans="1:17" s="31" customFormat="1" ht="13.5" customHeight="1" x14ac:dyDescent="0.3">
      <c r="A35" s="124"/>
      <c r="B35" s="124"/>
      <c r="C35" s="124"/>
      <c r="D35" s="124"/>
      <c r="E35" s="123"/>
      <c r="F35" s="123"/>
      <c r="G35" s="123"/>
      <c r="H35" s="122"/>
      <c r="I35" s="122"/>
      <c r="J35" s="123"/>
      <c r="K35" s="123"/>
      <c r="L35" s="123"/>
      <c r="M35" s="123"/>
      <c r="N35" s="123"/>
      <c r="O35" s="123"/>
      <c r="P35" s="123"/>
      <c r="Q35" s="33"/>
    </row>
    <row r="36" spans="1:17" customFormat="1" x14ac:dyDescent="0.3">
      <c r="A36" s="125" t="s">
        <v>19</v>
      </c>
      <c r="B36" s="125"/>
      <c r="C36" s="126" t="s">
        <v>20</v>
      </c>
      <c r="D36" s="126"/>
      <c r="E36" s="168" t="s">
        <v>35</v>
      </c>
      <c r="F36" s="168"/>
      <c r="G36" s="168"/>
      <c r="H36" s="26"/>
      <c r="I36" s="168" t="s">
        <v>112</v>
      </c>
      <c r="J36" s="168"/>
      <c r="K36" s="168"/>
      <c r="L36" s="68"/>
      <c r="M36" s="54"/>
      <c r="N36" s="55"/>
      <c r="O36" s="93"/>
      <c r="P36" s="92"/>
    </row>
    <row r="37" spans="1:17" customFormat="1" x14ac:dyDescent="0.3">
      <c r="A37" s="120"/>
      <c r="C37" s="5"/>
      <c r="F37" s="50"/>
      <c r="I37" s="50"/>
      <c r="K37" s="50"/>
      <c r="L37" s="50"/>
      <c r="M37" s="50"/>
      <c r="N37" s="50"/>
      <c r="O37" s="92"/>
      <c r="P37" s="92"/>
    </row>
    <row r="38" spans="1:17" customFormat="1" x14ac:dyDescent="0.3">
      <c r="A38" s="120"/>
      <c r="C38" s="5"/>
      <c r="F38" s="50"/>
      <c r="I38" s="50"/>
      <c r="K38" s="50"/>
      <c r="L38" s="50"/>
      <c r="M38" s="50"/>
      <c r="N38" s="50"/>
      <c r="O38" s="92"/>
      <c r="P38" s="92"/>
    </row>
    <row r="39" spans="1:17" customFormat="1" x14ac:dyDescent="0.3">
      <c r="A39" s="120"/>
      <c r="C39" s="5"/>
      <c r="F39" s="50"/>
      <c r="I39" s="50"/>
      <c r="K39" s="50"/>
      <c r="L39" s="50"/>
      <c r="M39" s="50"/>
      <c r="N39" s="50"/>
      <c r="O39" s="92"/>
      <c r="P39" s="92"/>
    </row>
    <row r="40" spans="1:17" customFormat="1" x14ac:dyDescent="0.3">
      <c r="A40" s="120"/>
      <c r="C40" s="5"/>
      <c r="F40" s="50"/>
      <c r="I40" s="50"/>
      <c r="K40" s="50"/>
      <c r="L40" s="50"/>
      <c r="M40" s="50"/>
      <c r="N40" s="50"/>
      <c r="O40" s="92"/>
      <c r="P40" s="92"/>
    </row>
    <row r="41" spans="1:17" customFormat="1" x14ac:dyDescent="0.3">
      <c r="A41" s="120"/>
      <c r="C41" s="5"/>
      <c r="F41" s="50"/>
      <c r="I41" s="50"/>
      <c r="K41" s="50"/>
      <c r="L41" s="50"/>
      <c r="M41" s="50"/>
      <c r="N41" s="50"/>
      <c r="O41" s="92"/>
      <c r="P41" s="92"/>
    </row>
    <row r="42" spans="1:17" customFormat="1" x14ac:dyDescent="0.3">
      <c r="A42" s="120"/>
      <c r="C42" s="5"/>
      <c r="F42" s="50"/>
      <c r="I42" s="50"/>
      <c r="K42" s="50"/>
      <c r="L42" s="50"/>
      <c r="M42" s="50"/>
      <c r="N42" s="50"/>
      <c r="O42" s="92"/>
      <c r="P42" s="92"/>
    </row>
    <row r="43" spans="1:17" customFormat="1" x14ac:dyDescent="0.3">
      <c r="A43" s="120"/>
      <c r="C43" s="5"/>
      <c r="F43" s="50"/>
      <c r="I43" s="50"/>
      <c r="K43" s="50"/>
      <c r="L43" s="50"/>
      <c r="M43" s="50"/>
      <c r="N43" s="50"/>
      <c r="O43" s="92"/>
      <c r="P43" s="92"/>
    </row>
    <row r="44" spans="1:17" customFormat="1" x14ac:dyDescent="0.3">
      <c r="A44" s="120"/>
      <c r="C44" s="5"/>
      <c r="F44" s="50"/>
      <c r="I44" s="50"/>
      <c r="K44" s="50"/>
      <c r="L44" s="50"/>
      <c r="M44" s="50"/>
      <c r="N44" s="50"/>
      <c r="O44" s="92"/>
      <c r="P44" s="92"/>
    </row>
    <row r="45" spans="1:17" customFormat="1" x14ac:dyDescent="0.3">
      <c r="A45" s="120"/>
      <c r="C45" s="5"/>
      <c r="F45" s="50"/>
      <c r="I45" s="50"/>
      <c r="K45" s="50"/>
      <c r="L45" s="50"/>
      <c r="M45" s="50"/>
      <c r="N45" s="50"/>
      <c r="O45" s="92"/>
      <c r="P45" s="92"/>
    </row>
    <row r="46" spans="1:17" customFormat="1" x14ac:dyDescent="0.3">
      <c r="A46" s="120"/>
      <c r="C46" s="5"/>
      <c r="F46" s="50"/>
      <c r="I46" s="50"/>
      <c r="K46" s="50"/>
      <c r="L46" s="50"/>
      <c r="M46" s="50"/>
      <c r="N46" s="50"/>
      <c r="O46" s="92"/>
      <c r="P46" s="92"/>
    </row>
    <row r="47" spans="1:17" customFormat="1" x14ac:dyDescent="0.3">
      <c r="A47" s="120"/>
      <c r="C47" s="5"/>
      <c r="F47" s="50"/>
      <c r="I47" s="50"/>
      <c r="K47" s="50"/>
      <c r="L47" s="50"/>
      <c r="M47" s="50"/>
      <c r="N47" s="50"/>
      <c r="O47" s="92"/>
      <c r="P47" s="92"/>
    </row>
    <row r="48" spans="1:17" customFormat="1" x14ac:dyDescent="0.3">
      <c r="A48" s="120"/>
      <c r="C48" s="5"/>
      <c r="F48" s="50"/>
      <c r="I48" s="50"/>
      <c r="K48" s="50"/>
      <c r="L48" s="50"/>
      <c r="M48" s="50"/>
      <c r="N48" s="50"/>
      <c r="O48" s="92"/>
      <c r="P48" s="92"/>
    </row>
    <row r="49" spans="1:16" customFormat="1" x14ac:dyDescent="0.3">
      <c r="A49" s="120"/>
      <c r="C49" s="5"/>
      <c r="F49" s="50"/>
      <c r="I49" s="50"/>
      <c r="K49" s="50"/>
      <c r="L49" s="50"/>
      <c r="M49" s="50"/>
      <c r="N49" s="50"/>
      <c r="O49" s="92"/>
      <c r="P49" s="92"/>
    </row>
    <row r="50" spans="1:16" customFormat="1" x14ac:dyDescent="0.3">
      <c r="A50" s="120"/>
      <c r="C50" s="5"/>
      <c r="F50" s="50"/>
      <c r="I50" s="50"/>
      <c r="K50" s="50"/>
      <c r="L50" s="50"/>
      <c r="M50" s="50"/>
      <c r="N50" s="50"/>
      <c r="O50" s="92"/>
      <c r="P50" s="92"/>
    </row>
    <row r="51" spans="1:16" customFormat="1" x14ac:dyDescent="0.3">
      <c r="A51" s="120"/>
      <c r="C51" s="5"/>
      <c r="F51" s="50"/>
      <c r="I51" s="50"/>
      <c r="K51" s="50"/>
      <c r="L51" s="50"/>
      <c r="M51" s="50"/>
      <c r="N51" s="50"/>
      <c r="O51" s="92"/>
      <c r="P51" s="92"/>
    </row>
    <row r="52" spans="1:16" customFormat="1" x14ac:dyDescent="0.3">
      <c r="A52" s="120"/>
      <c r="C52" s="5"/>
      <c r="F52" s="50"/>
      <c r="I52" s="50"/>
      <c r="K52" s="50"/>
      <c r="L52" s="50"/>
      <c r="M52" s="50"/>
      <c r="N52" s="50"/>
      <c r="O52" s="92"/>
      <c r="P52" s="92"/>
    </row>
    <row r="53" spans="1:16" customFormat="1" x14ac:dyDescent="0.3">
      <c r="A53" s="120"/>
      <c r="C53" s="5"/>
      <c r="F53" s="50"/>
      <c r="I53" s="50"/>
      <c r="K53" s="50"/>
      <c r="L53" s="50"/>
      <c r="M53" s="50"/>
      <c r="N53" s="50"/>
      <c r="O53" s="92"/>
      <c r="P53" s="92"/>
    </row>
    <row r="54" spans="1:16" customFormat="1" x14ac:dyDescent="0.3">
      <c r="A54" s="120"/>
      <c r="C54" s="5"/>
      <c r="F54" s="50"/>
      <c r="I54" s="50"/>
      <c r="K54" s="50"/>
      <c r="L54" s="50"/>
      <c r="M54" s="50"/>
      <c r="N54" s="50"/>
      <c r="O54" s="92"/>
      <c r="P54" s="92"/>
    </row>
    <row r="55" spans="1:16" customFormat="1" x14ac:dyDescent="0.3">
      <c r="A55" s="120"/>
      <c r="C55" s="5"/>
      <c r="F55" s="50"/>
      <c r="I55" s="50"/>
      <c r="K55" s="50"/>
      <c r="L55" s="50"/>
      <c r="M55" s="50"/>
      <c r="N55" s="50"/>
      <c r="O55" s="92"/>
      <c r="P55" s="92"/>
    </row>
    <row r="56" spans="1:16" customFormat="1" x14ac:dyDescent="0.3">
      <c r="A56" s="120"/>
      <c r="C56" s="5"/>
      <c r="F56" s="50"/>
      <c r="I56" s="50"/>
      <c r="K56" s="50"/>
      <c r="L56" s="50"/>
      <c r="M56" s="50"/>
      <c r="N56" s="50"/>
      <c r="O56" s="92"/>
      <c r="P56" s="92"/>
    </row>
    <row r="57" spans="1:16" customFormat="1" x14ac:dyDescent="0.3">
      <c r="A57" s="120"/>
      <c r="C57" s="5"/>
      <c r="F57" s="50"/>
      <c r="I57" s="50"/>
      <c r="K57" s="50"/>
      <c r="L57" s="50"/>
      <c r="M57" s="50"/>
      <c r="N57" s="50"/>
      <c r="O57" s="92"/>
      <c r="P57" s="92"/>
    </row>
    <row r="58" spans="1:16" customFormat="1" x14ac:dyDescent="0.3">
      <c r="A58" s="120"/>
      <c r="C58" s="5"/>
      <c r="F58" s="50"/>
      <c r="I58" s="50"/>
      <c r="K58" s="50"/>
      <c r="L58" s="50"/>
      <c r="M58" s="50"/>
      <c r="N58" s="50"/>
      <c r="O58" s="92"/>
      <c r="P58" s="92"/>
    </row>
    <row r="59" spans="1:16" customFormat="1" x14ac:dyDescent="0.3">
      <c r="A59" s="120"/>
      <c r="C59" s="5"/>
      <c r="F59" s="50"/>
      <c r="I59" s="50"/>
      <c r="K59" s="50"/>
      <c r="L59" s="50"/>
      <c r="M59" s="50"/>
      <c r="N59" s="50"/>
      <c r="O59" s="92"/>
      <c r="P59" s="92"/>
    </row>
    <row r="60" spans="1:16" customFormat="1" x14ac:dyDescent="0.3">
      <c r="A60" s="120"/>
      <c r="C60" s="5"/>
      <c r="F60" s="50"/>
      <c r="I60" s="50"/>
      <c r="K60" s="50"/>
      <c r="L60" s="50"/>
      <c r="M60" s="50"/>
      <c r="N60" s="50"/>
      <c r="O60" s="92"/>
      <c r="P60" s="92"/>
    </row>
    <row r="61" spans="1:16" customFormat="1" x14ac:dyDescent="0.3">
      <c r="A61" s="120"/>
      <c r="C61" s="5"/>
      <c r="F61" s="50"/>
      <c r="I61" s="50"/>
      <c r="K61" s="50"/>
      <c r="L61" s="50"/>
      <c r="M61" s="50"/>
      <c r="N61" s="50"/>
      <c r="O61" s="92"/>
      <c r="P61" s="92"/>
    </row>
    <row r="62" spans="1:16" customFormat="1" x14ac:dyDescent="0.3">
      <c r="A62" s="120"/>
      <c r="C62" s="5"/>
      <c r="F62" s="50"/>
      <c r="I62" s="50"/>
      <c r="K62" s="50"/>
      <c r="L62" s="50"/>
      <c r="M62" s="50"/>
      <c r="N62" s="50"/>
      <c r="O62" s="92"/>
      <c r="P62" s="92"/>
    </row>
    <row r="63" spans="1:16" customFormat="1" x14ac:dyDescent="0.3">
      <c r="A63" s="120"/>
      <c r="C63" s="5"/>
      <c r="F63" s="50"/>
      <c r="I63" s="50"/>
      <c r="K63" s="50"/>
      <c r="L63" s="50"/>
      <c r="M63" s="50"/>
      <c r="N63" s="50"/>
      <c r="O63" s="92"/>
      <c r="P63" s="92"/>
    </row>
    <row r="64" spans="1:16" customFormat="1" x14ac:dyDescent="0.3">
      <c r="A64" s="120"/>
      <c r="C64" s="5"/>
      <c r="F64" s="50"/>
      <c r="I64" s="50"/>
      <c r="K64" s="50"/>
      <c r="L64" s="50"/>
      <c r="M64" s="50"/>
      <c r="N64" s="50"/>
      <c r="O64" s="92"/>
      <c r="P64" s="92"/>
    </row>
    <row r="65" spans="1:16" customFormat="1" x14ac:dyDescent="0.3">
      <c r="A65" s="120"/>
      <c r="C65" s="5"/>
      <c r="F65" s="50"/>
      <c r="I65" s="50"/>
      <c r="K65" s="50"/>
      <c r="L65" s="50"/>
      <c r="M65" s="50"/>
      <c r="N65" s="50"/>
      <c r="O65" s="92"/>
      <c r="P65" s="92"/>
    </row>
    <row r="66" spans="1:16" customFormat="1" x14ac:dyDescent="0.3">
      <c r="A66" s="120"/>
      <c r="C66" s="5"/>
      <c r="F66" s="50"/>
      <c r="I66" s="50"/>
      <c r="K66" s="50"/>
      <c r="L66" s="50"/>
      <c r="M66" s="50"/>
      <c r="N66" s="50"/>
      <c r="O66" s="92"/>
      <c r="P66" s="92"/>
    </row>
    <row r="67" spans="1:16" customFormat="1" x14ac:dyDescent="0.3">
      <c r="A67" s="120"/>
      <c r="C67" s="5"/>
      <c r="F67" s="50"/>
      <c r="I67" s="50"/>
      <c r="K67" s="50"/>
      <c r="L67" s="50"/>
      <c r="M67" s="50"/>
      <c r="N67" s="50"/>
      <c r="O67" s="92"/>
      <c r="P67" s="92"/>
    </row>
    <row r="68" spans="1:16" customFormat="1" x14ac:dyDescent="0.3">
      <c r="A68" s="120"/>
      <c r="C68" s="5"/>
      <c r="F68" s="50"/>
      <c r="I68" s="50"/>
      <c r="K68" s="50"/>
      <c r="L68" s="50"/>
      <c r="M68" s="50"/>
      <c r="N68" s="50"/>
      <c r="O68" s="92"/>
      <c r="P68" s="92"/>
    </row>
    <row r="69" spans="1:16" customFormat="1" x14ac:dyDescent="0.3">
      <c r="A69" s="120"/>
      <c r="C69" s="5"/>
      <c r="F69" s="50"/>
      <c r="I69" s="50"/>
      <c r="K69" s="50"/>
      <c r="L69" s="50"/>
      <c r="M69" s="50"/>
      <c r="N69" s="50"/>
      <c r="O69" s="92"/>
      <c r="P69" s="92"/>
    </row>
    <row r="70" spans="1:16" customFormat="1" x14ac:dyDescent="0.3">
      <c r="A70" s="120"/>
      <c r="C70" s="5"/>
      <c r="F70" s="50"/>
      <c r="I70" s="50"/>
      <c r="K70" s="50"/>
      <c r="L70" s="50"/>
      <c r="M70" s="50"/>
      <c r="N70" s="50"/>
      <c r="O70" s="92"/>
      <c r="P70" s="92"/>
    </row>
    <row r="71" spans="1:16" customFormat="1" x14ac:dyDescent="0.3">
      <c r="A71" s="120"/>
      <c r="C71" s="5"/>
      <c r="F71" s="50"/>
      <c r="I71" s="50"/>
      <c r="K71" s="50"/>
      <c r="L71" s="50"/>
      <c r="M71" s="50"/>
      <c r="N71" s="50"/>
      <c r="O71" s="92"/>
      <c r="P71" s="92"/>
    </row>
    <row r="72" spans="1:16" customFormat="1" x14ac:dyDescent="0.3">
      <c r="A72" s="120"/>
      <c r="C72" s="5"/>
      <c r="F72" s="50"/>
      <c r="I72" s="50"/>
      <c r="K72" s="50"/>
      <c r="L72" s="50"/>
      <c r="M72" s="50"/>
      <c r="N72" s="50"/>
      <c r="O72" s="92"/>
      <c r="P72" s="92"/>
    </row>
    <row r="73" spans="1:16" customFormat="1" x14ac:dyDescent="0.3">
      <c r="A73" s="120"/>
      <c r="C73" s="5"/>
      <c r="F73" s="50"/>
      <c r="I73" s="50"/>
      <c r="K73" s="50"/>
      <c r="L73" s="50"/>
      <c r="M73" s="50"/>
      <c r="N73" s="50"/>
      <c r="O73" s="92"/>
      <c r="P73" s="92"/>
    </row>
    <row r="74" spans="1:16" customFormat="1" x14ac:dyDescent="0.3">
      <c r="A74" s="120"/>
      <c r="C74" s="5"/>
      <c r="F74" s="50"/>
      <c r="I74" s="50"/>
      <c r="K74" s="50"/>
      <c r="L74" s="50"/>
      <c r="M74" s="50"/>
      <c r="N74" s="50"/>
      <c r="O74" s="92"/>
      <c r="P74" s="92"/>
    </row>
    <row r="75" spans="1:16" customFormat="1" x14ac:dyDescent="0.3">
      <c r="A75" s="120"/>
      <c r="C75" s="5"/>
      <c r="F75" s="50"/>
      <c r="I75" s="50"/>
      <c r="K75" s="50"/>
      <c r="L75" s="50"/>
      <c r="M75" s="50"/>
      <c r="N75" s="50"/>
      <c r="O75" s="92"/>
      <c r="P75" s="92"/>
    </row>
    <row r="76" spans="1:16" customFormat="1" x14ac:dyDescent="0.3">
      <c r="A76" s="120"/>
      <c r="C76" s="5"/>
      <c r="F76" s="50"/>
      <c r="I76" s="50"/>
      <c r="K76" s="50"/>
      <c r="L76" s="50"/>
      <c r="M76" s="50"/>
      <c r="N76" s="50"/>
      <c r="O76" s="92"/>
      <c r="P76" s="92"/>
    </row>
    <row r="77" spans="1:16" customFormat="1" x14ac:dyDescent="0.3">
      <c r="A77" s="120"/>
      <c r="C77" s="5"/>
      <c r="F77" s="50"/>
      <c r="I77" s="50"/>
      <c r="K77" s="50"/>
      <c r="L77" s="50"/>
      <c r="M77" s="50"/>
      <c r="N77" s="50"/>
      <c r="O77" s="92"/>
      <c r="P77" s="92"/>
    </row>
    <row r="78" spans="1:16" customFormat="1" x14ac:dyDescent="0.3">
      <c r="A78" s="120"/>
      <c r="C78" s="5"/>
      <c r="F78" s="50"/>
      <c r="I78" s="50"/>
      <c r="K78" s="50"/>
      <c r="L78" s="50"/>
      <c r="M78" s="50"/>
      <c r="N78" s="50"/>
      <c r="O78" s="92"/>
      <c r="P78" s="92"/>
    </row>
    <row r="79" spans="1:16" customFormat="1" x14ac:dyDescent="0.3">
      <c r="A79" s="120"/>
      <c r="C79" s="5"/>
      <c r="F79" s="50"/>
      <c r="I79" s="50"/>
      <c r="K79" s="50"/>
      <c r="L79" s="50"/>
      <c r="M79" s="50"/>
      <c r="N79" s="50"/>
      <c r="O79" s="92"/>
      <c r="P79" s="92"/>
    </row>
    <row r="80" spans="1:16" customFormat="1" x14ac:dyDescent="0.3">
      <c r="A80" s="120"/>
      <c r="C80" s="5"/>
      <c r="F80" s="50"/>
      <c r="I80" s="50"/>
      <c r="K80" s="50"/>
      <c r="L80" s="50"/>
      <c r="M80" s="50"/>
      <c r="N80" s="50"/>
      <c r="O80" s="92"/>
      <c r="P80" s="92"/>
    </row>
    <row r="81" spans="1:16" customFormat="1" x14ac:dyDescent="0.3">
      <c r="A81" s="120"/>
      <c r="C81" s="5"/>
      <c r="F81" s="50"/>
      <c r="I81" s="50"/>
      <c r="K81" s="50"/>
      <c r="L81" s="50"/>
      <c r="M81" s="50"/>
      <c r="N81" s="50"/>
      <c r="O81" s="92"/>
      <c r="P81" s="92"/>
    </row>
    <row r="82" spans="1:16" customFormat="1" x14ac:dyDescent="0.3">
      <c r="A82" s="120"/>
      <c r="C82" s="5"/>
      <c r="F82" s="50"/>
      <c r="I82" s="50"/>
      <c r="K82" s="50"/>
      <c r="L82" s="50"/>
      <c r="M82" s="50"/>
      <c r="N82" s="50"/>
      <c r="O82" s="92"/>
      <c r="P82" s="92"/>
    </row>
    <row r="83" spans="1:16" customFormat="1" x14ac:dyDescent="0.3">
      <c r="A83" s="120"/>
      <c r="C83" s="5"/>
      <c r="F83" s="50"/>
      <c r="I83" s="50"/>
      <c r="K83" s="50"/>
      <c r="L83" s="50"/>
      <c r="M83" s="50"/>
      <c r="N83" s="50"/>
      <c r="O83" s="92"/>
      <c r="P83" s="92"/>
    </row>
    <row r="84" spans="1:16" customFormat="1" x14ac:dyDescent="0.3">
      <c r="A84" s="120"/>
      <c r="C84" s="5"/>
      <c r="F84" s="50"/>
      <c r="I84" s="50"/>
      <c r="K84" s="50"/>
      <c r="L84" s="50"/>
      <c r="M84" s="50"/>
      <c r="N84" s="50"/>
      <c r="O84" s="92"/>
      <c r="P84" s="92"/>
    </row>
    <row r="85" spans="1:16" customFormat="1" x14ac:dyDescent="0.3">
      <c r="A85" s="120"/>
      <c r="C85" s="5"/>
      <c r="F85" s="50"/>
      <c r="I85" s="50"/>
      <c r="K85" s="50"/>
      <c r="L85" s="50"/>
      <c r="M85" s="50"/>
      <c r="N85" s="50"/>
      <c r="O85" s="92"/>
      <c r="P85" s="92"/>
    </row>
    <row r="86" spans="1:16" customFormat="1" x14ac:dyDescent="0.3">
      <c r="A86" s="120"/>
      <c r="C86" s="5"/>
      <c r="F86" s="50"/>
      <c r="I86" s="50"/>
      <c r="K86" s="50"/>
      <c r="L86" s="50"/>
      <c r="M86" s="50"/>
      <c r="N86" s="50"/>
      <c r="O86" s="92"/>
      <c r="P86" s="92"/>
    </row>
    <row r="87" spans="1:16" customFormat="1" x14ac:dyDescent="0.3">
      <c r="A87" s="120"/>
      <c r="C87" s="5"/>
      <c r="F87" s="50"/>
      <c r="I87" s="50"/>
      <c r="K87" s="50"/>
      <c r="L87" s="50"/>
      <c r="M87" s="50"/>
      <c r="N87" s="50"/>
      <c r="O87" s="92"/>
      <c r="P87" s="92"/>
    </row>
    <row r="88" spans="1:16" customFormat="1" x14ac:dyDescent="0.3">
      <c r="A88" s="120"/>
      <c r="C88" s="5"/>
      <c r="F88" s="50"/>
      <c r="I88" s="50"/>
      <c r="K88" s="50"/>
      <c r="L88" s="50"/>
      <c r="M88" s="50"/>
      <c r="N88" s="50"/>
      <c r="O88" s="92"/>
      <c r="P88" s="92"/>
    </row>
    <row r="89" spans="1:16" customFormat="1" x14ac:dyDescent="0.3">
      <c r="A89" s="120"/>
      <c r="C89" s="5"/>
      <c r="F89" s="50"/>
      <c r="I89" s="50"/>
      <c r="K89" s="50"/>
      <c r="L89" s="50"/>
      <c r="M89" s="50"/>
      <c r="N89" s="50"/>
      <c r="O89" s="92"/>
      <c r="P89" s="92"/>
    </row>
    <row r="90" spans="1:16" customFormat="1" x14ac:dyDescent="0.3">
      <c r="A90" s="120"/>
      <c r="C90" s="5"/>
      <c r="F90" s="50"/>
      <c r="I90" s="50"/>
      <c r="K90" s="50"/>
      <c r="L90" s="50"/>
      <c r="M90" s="50"/>
      <c r="N90" s="50"/>
      <c r="O90" s="92"/>
      <c r="P90" s="92"/>
    </row>
    <row r="91" spans="1:16" customFormat="1" x14ac:dyDescent="0.3">
      <c r="A91" s="120"/>
      <c r="C91" s="5"/>
      <c r="F91" s="50"/>
      <c r="I91" s="50"/>
      <c r="K91" s="50"/>
      <c r="L91" s="50"/>
      <c r="M91" s="50"/>
      <c r="N91" s="50"/>
      <c r="O91" s="92"/>
      <c r="P91" s="92"/>
    </row>
    <row r="92" spans="1:16" customFormat="1" x14ac:dyDescent="0.3">
      <c r="A92" s="120"/>
      <c r="C92" s="5"/>
      <c r="F92" s="50"/>
      <c r="I92" s="50"/>
      <c r="K92" s="50"/>
      <c r="L92" s="50"/>
      <c r="M92" s="50"/>
      <c r="N92" s="50"/>
      <c r="O92" s="92"/>
      <c r="P92" s="92"/>
    </row>
    <row r="93" spans="1:16" customFormat="1" x14ac:dyDescent="0.3">
      <c r="A93" s="120"/>
      <c r="C93" s="5"/>
      <c r="F93" s="50"/>
      <c r="I93" s="50"/>
      <c r="K93" s="50"/>
      <c r="L93" s="50"/>
      <c r="M93" s="50"/>
      <c r="N93" s="50"/>
      <c r="O93" s="92"/>
      <c r="P93" s="92"/>
    </row>
    <row r="94" spans="1:16" customFormat="1" x14ac:dyDescent="0.3">
      <c r="A94" s="120"/>
      <c r="C94" s="5"/>
      <c r="F94" s="50"/>
      <c r="I94" s="50"/>
      <c r="K94" s="50"/>
      <c r="L94" s="50"/>
      <c r="M94" s="50"/>
      <c r="N94" s="50"/>
      <c r="O94" s="92"/>
      <c r="P94" s="92"/>
    </row>
    <row r="95" spans="1:16" customFormat="1" x14ac:dyDescent="0.3">
      <c r="A95" s="120"/>
      <c r="C95" s="5"/>
      <c r="F95" s="50"/>
      <c r="I95" s="50"/>
      <c r="K95" s="50"/>
      <c r="L95" s="50"/>
      <c r="M95" s="50"/>
      <c r="N95" s="50"/>
      <c r="O95" s="92"/>
      <c r="P95" s="92"/>
    </row>
    <row r="96" spans="1:16" customFormat="1" x14ac:dyDescent="0.3">
      <c r="A96" s="120"/>
      <c r="C96" s="5"/>
      <c r="F96" s="50"/>
      <c r="I96" s="50"/>
      <c r="K96" s="50"/>
      <c r="L96" s="50"/>
      <c r="M96" s="50"/>
      <c r="N96" s="50"/>
      <c r="O96" s="92"/>
      <c r="P96" s="92"/>
    </row>
    <row r="97" spans="1:16" customFormat="1" x14ac:dyDescent="0.3">
      <c r="A97" s="120"/>
      <c r="C97" s="5"/>
      <c r="F97" s="50"/>
      <c r="I97" s="50"/>
      <c r="K97" s="50"/>
      <c r="L97" s="50"/>
      <c r="M97" s="50"/>
      <c r="N97" s="50"/>
      <c r="O97" s="92"/>
      <c r="P97" s="92"/>
    </row>
    <row r="98" spans="1:16" customFormat="1" x14ac:dyDescent="0.3">
      <c r="A98" s="120"/>
      <c r="C98" s="5"/>
      <c r="F98" s="50"/>
      <c r="I98" s="50"/>
      <c r="K98" s="50"/>
      <c r="L98" s="50"/>
      <c r="M98" s="50"/>
      <c r="N98" s="50"/>
      <c r="O98" s="92"/>
      <c r="P98" s="92"/>
    </row>
    <row r="99" spans="1:16" customFormat="1" x14ac:dyDescent="0.3">
      <c r="A99" s="120"/>
      <c r="C99" s="5"/>
      <c r="F99" s="50"/>
      <c r="I99" s="50"/>
      <c r="K99" s="50"/>
      <c r="L99" s="50"/>
      <c r="M99" s="50"/>
      <c r="N99" s="50"/>
      <c r="O99" s="92"/>
      <c r="P99" s="92"/>
    </row>
    <row r="100" spans="1:16" customFormat="1" x14ac:dyDescent="0.3">
      <c r="A100" s="120"/>
      <c r="C100" s="5"/>
      <c r="F100" s="50"/>
      <c r="I100" s="50"/>
      <c r="K100" s="50"/>
      <c r="L100" s="50"/>
      <c r="M100" s="50"/>
      <c r="N100" s="50"/>
      <c r="O100" s="92"/>
      <c r="P100" s="92"/>
    </row>
    <row r="101" spans="1:16" customFormat="1" x14ac:dyDescent="0.3">
      <c r="A101" s="120"/>
      <c r="C101" s="5"/>
      <c r="F101" s="50"/>
      <c r="I101" s="50"/>
      <c r="K101" s="50"/>
      <c r="L101" s="50"/>
      <c r="M101" s="50"/>
      <c r="N101" s="50"/>
      <c r="O101" s="92"/>
      <c r="P101" s="92"/>
    </row>
    <row r="102" spans="1:16" customFormat="1" x14ac:dyDescent="0.3">
      <c r="A102" s="120"/>
      <c r="C102" s="5"/>
      <c r="F102" s="50"/>
      <c r="I102" s="50"/>
      <c r="K102" s="50"/>
      <c r="L102" s="50"/>
      <c r="M102" s="50"/>
      <c r="N102" s="50"/>
      <c r="O102" s="92"/>
      <c r="P102" s="92"/>
    </row>
    <row r="103" spans="1:16" customFormat="1" x14ac:dyDescent="0.3">
      <c r="A103" s="120"/>
      <c r="C103" s="5"/>
      <c r="F103" s="50"/>
      <c r="I103" s="50"/>
      <c r="K103" s="50"/>
      <c r="L103" s="50"/>
      <c r="M103" s="50"/>
      <c r="N103" s="50"/>
      <c r="O103" s="92"/>
      <c r="P103" s="92"/>
    </row>
    <row r="104" spans="1:16" customFormat="1" x14ac:dyDescent="0.3">
      <c r="A104" s="120"/>
      <c r="C104" s="5"/>
      <c r="F104" s="50"/>
      <c r="I104" s="50"/>
      <c r="K104" s="50"/>
      <c r="L104" s="50"/>
      <c r="M104" s="50"/>
      <c r="N104" s="50"/>
      <c r="O104" s="92"/>
      <c r="P104" s="92"/>
    </row>
    <row r="105" spans="1:16" customFormat="1" x14ac:dyDescent="0.3">
      <c r="A105" s="120"/>
      <c r="C105" s="5"/>
      <c r="F105" s="50"/>
      <c r="I105" s="50"/>
      <c r="K105" s="50"/>
      <c r="L105" s="50"/>
      <c r="M105" s="50"/>
      <c r="N105" s="50"/>
      <c r="O105" s="92"/>
      <c r="P105" s="92"/>
    </row>
    <row r="106" spans="1:16" customFormat="1" x14ac:dyDescent="0.3">
      <c r="A106" s="120"/>
      <c r="C106" s="5"/>
      <c r="F106" s="50"/>
      <c r="I106" s="50"/>
      <c r="K106" s="50"/>
      <c r="L106" s="50"/>
      <c r="M106" s="50"/>
      <c r="N106" s="50"/>
      <c r="O106" s="92"/>
      <c r="P106" s="92"/>
    </row>
    <row r="107" spans="1:16" customFormat="1" x14ac:dyDescent="0.3">
      <c r="A107" s="120"/>
      <c r="C107" s="5"/>
      <c r="F107" s="50"/>
      <c r="I107" s="50"/>
      <c r="K107" s="50"/>
      <c r="L107" s="50"/>
      <c r="M107" s="50"/>
      <c r="N107" s="50"/>
      <c r="O107" s="92"/>
      <c r="P107" s="92"/>
    </row>
    <row r="108" spans="1:16" customFormat="1" x14ac:dyDescent="0.3">
      <c r="A108" s="120"/>
      <c r="C108" s="5"/>
      <c r="F108" s="50"/>
      <c r="I108" s="50"/>
      <c r="K108" s="50"/>
      <c r="L108" s="50"/>
      <c r="M108" s="50"/>
      <c r="N108" s="50"/>
      <c r="O108" s="92"/>
      <c r="P108" s="92"/>
    </row>
    <row r="109" spans="1:16" customFormat="1" x14ac:dyDescent="0.3">
      <c r="A109" s="120"/>
      <c r="C109" s="5"/>
      <c r="F109" s="50"/>
      <c r="I109" s="50"/>
      <c r="K109" s="50"/>
      <c r="L109" s="50"/>
      <c r="M109" s="50"/>
      <c r="N109" s="50"/>
      <c r="O109" s="92"/>
      <c r="P109" s="92"/>
    </row>
    <row r="110" spans="1:16" customFormat="1" x14ac:dyDescent="0.3">
      <c r="A110" s="120"/>
      <c r="C110" s="5"/>
      <c r="F110" s="50"/>
      <c r="I110" s="50"/>
      <c r="K110" s="50"/>
      <c r="L110" s="50"/>
      <c r="M110" s="50"/>
      <c r="N110" s="50"/>
      <c r="O110" s="92"/>
      <c r="P110" s="92"/>
    </row>
    <row r="111" spans="1:16" customFormat="1" x14ac:dyDescent="0.3">
      <c r="A111" s="120"/>
      <c r="C111" s="5"/>
      <c r="F111" s="50"/>
      <c r="I111" s="50"/>
      <c r="K111" s="50"/>
      <c r="L111" s="50"/>
      <c r="M111" s="50"/>
      <c r="N111" s="50"/>
      <c r="O111" s="92"/>
      <c r="P111" s="92"/>
    </row>
    <row r="112" spans="1:16" customFormat="1" x14ac:dyDescent="0.3">
      <c r="A112" s="120"/>
      <c r="C112" s="5"/>
      <c r="F112" s="50"/>
      <c r="I112" s="50"/>
      <c r="K112" s="50"/>
      <c r="L112" s="50"/>
      <c r="M112" s="50"/>
      <c r="N112" s="50"/>
      <c r="O112" s="92"/>
      <c r="P112" s="92"/>
    </row>
    <row r="113" spans="1:16" customFormat="1" x14ac:dyDescent="0.3">
      <c r="A113" s="120"/>
      <c r="C113" s="5"/>
      <c r="F113" s="50"/>
      <c r="I113" s="50"/>
      <c r="K113" s="50"/>
      <c r="L113" s="50"/>
      <c r="M113" s="50"/>
      <c r="N113" s="50"/>
      <c r="O113" s="92"/>
      <c r="P113" s="92"/>
    </row>
    <row r="114" spans="1:16" customFormat="1" x14ac:dyDescent="0.3">
      <c r="A114" s="120"/>
      <c r="C114" s="5"/>
      <c r="F114" s="50"/>
      <c r="I114" s="50"/>
      <c r="K114" s="50"/>
      <c r="L114" s="50"/>
      <c r="M114" s="50"/>
      <c r="N114" s="50"/>
      <c r="O114" s="92"/>
      <c r="P114" s="92"/>
    </row>
    <row r="115" spans="1:16" customFormat="1" x14ac:dyDescent="0.3">
      <c r="A115" s="120"/>
      <c r="C115" s="5"/>
      <c r="F115" s="50"/>
      <c r="I115" s="50"/>
      <c r="K115" s="50"/>
      <c r="L115" s="50"/>
      <c r="M115" s="50"/>
      <c r="N115" s="50"/>
      <c r="O115" s="92"/>
      <c r="P115" s="92"/>
    </row>
    <row r="116" spans="1:16" customFormat="1" x14ac:dyDescent="0.3">
      <c r="A116" s="120"/>
      <c r="C116" s="5"/>
      <c r="F116" s="50"/>
      <c r="I116" s="50"/>
      <c r="K116" s="50"/>
      <c r="L116" s="50"/>
      <c r="M116" s="50"/>
      <c r="N116" s="50"/>
      <c r="O116" s="92"/>
      <c r="P116" s="92"/>
    </row>
    <row r="117" spans="1:16" customFormat="1" x14ac:dyDescent="0.3">
      <c r="A117" s="120"/>
      <c r="C117" s="5"/>
      <c r="F117" s="50"/>
      <c r="I117" s="50"/>
      <c r="K117" s="50"/>
      <c r="L117" s="50"/>
      <c r="M117" s="50"/>
      <c r="N117" s="50"/>
      <c r="O117" s="92"/>
      <c r="P117" s="92"/>
    </row>
    <row r="118" spans="1:16" customFormat="1" x14ac:dyDescent="0.3">
      <c r="A118" s="120"/>
      <c r="C118" s="5"/>
      <c r="F118" s="50"/>
      <c r="I118" s="50"/>
      <c r="K118" s="50"/>
      <c r="L118" s="50"/>
      <c r="M118" s="50"/>
      <c r="N118" s="50"/>
      <c r="O118" s="92"/>
      <c r="P118" s="92"/>
    </row>
    <row r="119" spans="1:16" customFormat="1" x14ac:dyDescent="0.3">
      <c r="A119" s="120"/>
      <c r="C119" s="5"/>
      <c r="F119" s="50"/>
      <c r="I119" s="50"/>
      <c r="K119" s="50"/>
      <c r="L119" s="50"/>
      <c r="M119" s="50"/>
      <c r="N119" s="50"/>
      <c r="O119" s="92"/>
      <c r="P119" s="92"/>
    </row>
    <row r="120" spans="1:16" customFormat="1" x14ac:dyDescent="0.3">
      <c r="A120" s="120"/>
      <c r="C120" s="5"/>
      <c r="F120" s="50"/>
      <c r="I120" s="50"/>
      <c r="K120" s="50"/>
      <c r="L120" s="50"/>
      <c r="M120" s="50"/>
      <c r="N120" s="50"/>
      <c r="O120" s="92"/>
      <c r="P120" s="92"/>
    </row>
    <row r="121" spans="1:16" customFormat="1" x14ac:dyDescent="0.3">
      <c r="A121" s="120"/>
      <c r="C121" s="5"/>
      <c r="F121" s="50"/>
      <c r="I121" s="50"/>
      <c r="K121" s="50"/>
      <c r="L121" s="50"/>
      <c r="M121" s="50"/>
      <c r="N121" s="50"/>
      <c r="O121" s="92"/>
      <c r="P121" s="92"/>
    </row>
    <row r="122" spans="1:16" customFormat="1" x14ac:dyDescent="0.3">
      <c r="A122" s="120"/>
      <c r="C122" s="5"/>
      <c r="F122" s="50"/>
      <c r="I122" s="50"/>
      <c r="K122" s="50"/>
      <c r="L122" s="50"/>
      <c r="M122" s="50"/>
      <c r="N122" s="50"/>
      <c r="O122" s="92"/>
      <c r="P122" s="92"/>
    </row>
    <row r="123" spans="1:16" customFormat="1" x14ac:dyDescent="0.3">
      <c r="A123" s="120"/>
      <c r="C123" s="5"/>
      <c r="F123" s="50"/>
      <c r="I123" s="50"/>
      <c r="K123" s="50"/>
      <c r="L123" s="50"/>
      <c r="M123" s="50"/>
      <c r="N123" s="50"/>
      <c r="O123" s="92"/>
      <c r="P123" s="92"/>
    </row>
    <row r="124" spans="1:16" customFormat="1" x14ac:dyDescent="0.3">
      <c r="A124" s="120"/>
      <c r="C124" s="5"/>
      <c r="F124" s="50"/>
      <c r="I124" s="50"/>
      <c r="K124" s="50"/>
      <c r="L124" s="50"/>
      <c r="M124" s="50"/>
      <c r="N124" s="50"/>
      <c r="O124" s="92"/>
      <c r="P124" s="92"/>
    </row>
    <row r="125" spans="1:16" customFormat="1" x14ac:dyDescent="0.3">
      <c r="A125" s="120"/>
      <c r="C125" s="5"/>
      <c r="F125" s="50"/>
      <c r="I125" s="50"/>
      <c r="K125" s="50"/>
      <c r="L125" s="50"/>
      <c r="M125" s="50"/>
      <c r="N125" s="50"/>
      <c r="O125" s="92"/>
      <c r="P125" s="92"/>
    </row>
    <row r="126" spans="1:16" customFormat="1" x14ac:dyDescent="0.3">
      <c r="A126" s="120"/>
      <c r="C126" s="5"/>
      <c r="F126" s="50"/>
      <c r="I126" s="50"/>
      <c r="K126" s="50"/>
      <c r="L126" s="50"/>
      <c r="M126" s="50"/>
      <c r="N126" s="50"/>
      <c r="O126" s="92"/>
      <c r="P126" s="92"/>
    </row>
    <row r="127" spans="1:16" customFormat="1" x14ac:dyDescent="0.3">
      <c r="A127" s="120"/>
      <c r="C127" s="5"/>
      <c r="F127" s="50"/>
      <c r="I127" s="50"/>
      <c r="K127" s="50"/>
      <c r="L127" s="50"/>
      <c r="M127" s="50"/>
      <c r="N127" s="50"/>
      <c r="O127" s="92"/>
      <c r="P127" s="92"/>
    </row>
    <row r="128" spans="1:16" customFormat="1" x14ac:dyDescent="0.3">
      <c r="A128" s="120"/>
      <c r="C128" s="5"/>
      <c r="F128" s="50"/>
      <c r="I128" s="50"/>
      <c r="K128" s="50"/>
      <c r="L128" s="50"/>
      <c r="M128" s="50"/>
      <c r="N128" s="50"/>
      <c r="O128" s="92"/>
      <c r="P128" s="92"/>
    </row>
    <row r="129" spans="1:16" customFormat="1" x14ac:dyDescent="0.3">
      <c r="A129" s="120"/>
      <c r="C129" s="5"/>
      <c r="F129" s="50"/>
      <c r="I129" s="50"/>
      <c r="K129" s="50"/>
      <c r="L129" s="50"/>
      <c r="M129" s="50"/>
      <c r="N129" s="50"/>
      <c r="O129" s="92"/>
      <c r="P129" s="92"/>
    </row>
    <row r="130" spans="1:16" customFormat="1" x14ac:dyDescent="0.3">
      <c r="A130" s="120"/>
      <c r="C130" s="5"/>
      <c r="F130" s="50"/>
      <c r="I130" s="50"/>
      <c r="K130" s="50"/>
      <c r="L130" s="50"/>
      <c r="M130" s="50"/>
      <c r="N130" s="50"/>
      <c r="O130" s="92"/>
      <c r="P130" s="92"/>
    </row>
    <row r="131" spans="1:16" customFormat="1" x14ac:dyDescent="0.3">
      <c r="A131" s="120"/>
      <c r="C131" s="5"/>
      <c r="F131" s="50"/>
      <c r="I131" s="50"/>
      <c r="K131" s="50"/>
      <c r="L131" s="50"/>
      <c r="M131" s="50"/>
      <c r="N131" s="50"/>
      <c r="O131" s="92"/>
      <c r="P131" s="92"/>
    </row>
    <row r="132" spans="1:16" customFormat="1" x14ac:dyDescent="0.3">
      <c r="A132" s="120"/>
      <c r="C132" s="5"/>
      <c r="F132" s="50"/>
      <c r="I132" s="50"/>
      <c r="K132" s="50"/>
      <c r="L132" s="50"/>
      <c r="M132" s="50"/>
      <c r="N132" s="50"/>
      <c r="O132" s="92"/>
      <c r="P132" s="92"/>
    </row>
    <row r="133" spans="1:16" customFormat="1" x14ac:dyDescent="0.3">
      <c r="A133" s="120"/>
      <c r="C133" s="5"/>
      <c r="F133" s="50"/>
      <c r="I133" s="50"/>
      <c r="K133" s="50"/>
      <c r="L133" s="50"/>
      <c r="M133" s="50"/>
      <c r="N133" s="50"/>
      <c r="O133" s="92"/>
      <c r="P133" s="92"/>
    </row>
    <row r="134" spans="1:16" customFormat="1" x14ac:dyDescent="0.3">
      <c r="A134" s="120"/>
      <c r="C134" s="5"/>
      <c r="F134" s="50"/>
      <c r="I134" s="50"/>
      <c r="K134" s="50"/>
      <c r="L134" s="50"/>
      <c r="M134" s="50"/>
      <c r="N134" s="50"/>
      <c r="O134" s="92"/>
      <c r="P134" s="92"/>
    </row>
    <row r="135" spans="1:16" customFormat="1" x14ac:dyDescent="0.3">
      <c r="A135" s="120"/>
      <c r="C135" s="5"/>
      <c r="F135" s="50"/>
      <c r="I135" s="50"/>
      <c r="K135" s="50"/>
      <c r="L135" s="50"/>
      <c r="M135" s="50"/>
      <c r="N135" s="50"/>
      <c r="O135" s="92"/>
      <c r="P135" s="92"/>
    </row>
    <row r="136" spans="1:16" customFormat="1" x14ac:dyDescent="0.3">
      <c r="A136" s="120"/>
      <c r="C136" s="5"/>
      <c r="F136" s="50"/>
      <c r="I136" s="50"/>
      <c r="K136" s="50"/>
      <c r="L136" s="50"/>
      <c r="M136" s="50"/>
      <c r="N136" s="50"/>
      <c r="O136" s="92"/>
      <c r="P136" s="92"/>
    </row>
    <row r="137" spans="1:16" x14ac:dyDescent="0.3">
      <c r="B137" s="110"/>
      <c r="C137" s="111"/>
      <c r="D137" s="110"/>
      <c r="E137" s="110"/>
      <c r="F137" s="112"/>
      <c r="G137" s="113"/>
      <c r="J137" s="114"/>
      <c r="K137" s="115"/>
      <c r="L137" s="115"/>
      <c r="M137" s="115"/>
      <c r="N137" s="116"/>
      <c r="O137" s="117"/>
      <c r="P137" s="117"/>
    </row>
    <row r="138" spans="1:16" x14ac:dyDescent="0.3">
      <c r="B138" s="110"/>
      <c r="C138" s="166" t="s">
        <v>19</v>
      </c>
      <c r="D138" s="166"/>
      <c r="E138" s="167" t="s">
        <v>20</v>
      </c>
      <c r="F138" s="167"/>
      <c r="G138" s="167"/>
      <c r="J138" s="115"/>
      <c r="K138" s="167" t="s">
        <v>35</v>
      </c>
      <c r="L138" s="167"/>
      <c r="M138" s="115"/>
      <c r="N138" s="167" t="s">
        <v>112</v>
      </c>
      <c r="O138" s="167"/>
      <c r="P138" s="117"/>
    </row>
  </sheetData>
  <sheetProtection formatCells="0" formatColumns="0" formatRows="0" insertColumns="0" insertRows="0" deleteColumns="0" deleteRows="0"/>
  <autoFilter ref="L1:L138">
    <filterColumn colId="0">
      <filters blank="1">
        <filter val="."/>
        <filter val="SIGNATURE"/>
      </filters>
    </filterColumn>
  </autoFilter>
  <mergeCells count="6">
    <mergeCell ref="C138:D138"/>
    <mergeCell ref="E138:G138"/>
    <mergeCell ref="K138:L138"/>
    <mergeCell ref="N138:O138"/>
    <mergeCell ref="E36:G36"/>
    <mergeCell ref="I36:K36"/>
  </mergeCells>
  <dataValidations count="1">
    <dataValidation operator="greaterThanOrEqual" allowBlank="1" showErrorMessage="1" errorTitle="Incorrect Entry" error="Must be a valid number greater than 1" sqref="C3:C5 C9:C31"/>
  </dataValidations>
  <printOptions horizontalCentered="1"/>
  <pageMargins left="0.23622047244094491" right="0.23622047244094491" top="0.39370078740157483" bottom="0" header="0.19685039370078741" footer="0.19685039370078741"/>
  <pageSetup paperSize="9" scale="85" orientation="landscape" verticalDpi="144" r:id="rId1"/>
  <headerFooter>
    <oddHeader>&amp;C&amp;"-,Bold"&amp;16SRI SARADHAMBIKA SPINTEX (P) LTD</oddHeader>
    <oddFooter>&amp;R&amp;P OF &amp;N</oddFooter>
  </headerFooter>
  <rowBreaks count="1" manualBreakCount="1">
    <brk id="36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D65"/>
  <sheetViews>
    <sheetView topLeftCell="A51" workbookViewId="0">
      <selection activeCell="D66" sqref="D66"/>
    </sheetView>
  </sheetViews>
  <sheetFormatPr defaultRowHeight="15" x14ac:dyDescent="0.25"/>
  <cols>
    <col min="2" max="2" width="29.140625" customWidth="1"/>
    <col min="3" max="3" width="13.85546875" customWidth="1"/>
  </cols>
  <sheetData>
    <row r="2" spans="1:3" x14ac:dyDescent="0.25">
      <c r="A2" s="78" t="s">
        <v>90</v>
      </c>
      <c r="B2" s="78" t="s">
        <v>8</v>
      </c>
      <c r="C2" s="78" t="s">
        <v>91</v>
      </c>
    </row>
    <row r="3" spans="1:3" ht="18.75" hidden="1" x14ac:dyDescent="0.25">
      <c r="A3" s="79">
        <v>1</v>
      </c>
      <c r="B3" s="64" t="s">
        <v>79</v>
      </c>
      <c r="C3" s="78" t="s">
        <v>92</v>
      </c>
    </row>
    <row r="4" spans="1:3" ht="18.75" hidden="1" x14ac:dyDescent="0.25">
      <c r="A4" s="79">
        <v>2</v>
      </c>
      <c r="B4" s="63" t="s">
        <v>36</v>
      </c>
      <c r="C4" s="78" t="s">
        <v>93</v>
      </c>
    </row>
    <row r="5" spans="1:3" ht="18.75" hidden="1" x14ac:dyDescent="0.25">
      <c r="A5" s="79">
        <v>3</v>
      </c>
      <c r="B5" s="64" t="s">
        <v>44</v>
      </c>
      <c r="C5" s="78" t="s">
        <v>93</v>
      </c>
    </row>
    <row r="6" spans="1:3" ht="18.75" hidden="1" x14ac:dyDescent="0.25">
      <c r="A6" s="79">
        <v>4</v>
      </c>
      <c r="B6" s="63" t="s">
        <v>37</v>
      </c>
      <c r="C6" s="78" t="s">
        <v>93</v>
      </c>
    </row>
    <row r="7" spans="1:3" ht="18.75" hidden="1" x14ac:dyDescent="0.25">
      <c r="A7" s="79">
        <v>5</v>
      </c>
      <c r="B7" s="63" t="s">
        <v>38</v>
      </c>
      <c r="C7" s="78" t="s">
        <v>93</v>
      </c>
    </row>
    <row r="8" spans="1:3" ht="18.75" hidden="1" x14ac:dyDescent="0.25">
      <c r="A8" s="79">
        <v>6</v>
      </c>
      <c r="B8" s="63" t="s">
        <v>39</v>
      </c>
      <c r="C8" s="78" t="s">
        <v>94</v>
      </c>
    </row>
    <row r="9" spans="1:3" ht="18.75" hidden="1" x14ac:dyDescent="0.25">
      <c r="A9" s="79">
        <v>7</v>
      </c>
      <c r="B9" s="63" t="s">
        <v>53</v>
      </c>
      <c r="C9" s="78" t="s">
        <v>93</v>
      </c>
    </row>
    <row r="10" spans="1:3" ht="18.75" hidden="1" x14ac:dyDescent="0.25">
      <c r="A10" s="79">
        <v>8</v>
      </c>
      <c r="B10" s="63" t="s">
        <v>62</v>
      </c>
      <c r="C10" s="78" t="s">
        <v>95</v>
      </c>
    </row>
    <row r="11" spans="1:3" ht="18.75" hidden="1" x14ac:dyDescent="0.25">
      <c r="A11" s="79">
        <v>9</v>
      </c>
      <c r="B11" s="63" t="s">
        <v>63</v>
      </c>
      <c r="C11" s="78" t="s">
        <v>95</v>
      </c>
    </row>
    <row r="12" spans="1:3" ht="18.75" hidden="1" x14ac:dyDescent="0.25">
      <c r="A12" s="79">
        <v>10</v>
      </c>
      <c r="B12" s="63" t="s">
        <v>64</v>
      </c>
      <c r="C12" s="78" t="s">
        <v>93</v>
      </c>
    </row>
    <row r="13" spans="1:3" ht="18.75" hidden="1" x14ac:dyDescent="0.25">
      <c r="A13" s="79">
        <v>11</v>
      </c>
      <c r="B13" s="63" t="s">
        <v>65</v>
      </c>
      <c r="C13" s="78" t="s">
        <v>95</v>
      </c>
    </row>
    <row r="14" spans="1:3" ht="18.75" hidden="1" x14ac:dyDescent="0.25">
      <c r="A14" s="79">
        <v>12</v>
      </c>
      <c r="B14" s="63" t="s">
        <v>66</v>
      </c>
      <c r="C14" s="78" t="s">
        <v>95</v>
      </c>
    </row>
    <row r="15" spans="1:3" ht="18.75" hidden="1" x14ac:dyDescent="0.25">
      <c r="A15" s="79">
        <v>13</v>
      </c>
      <c r="B15" s="63" t="s">
        <v>67</v>
      </c>
      <c r="C15" s="78" t="s">
        <v>95</v>
      </c>
    </row>
    <row r="16" spans="1:3" ht="18.75" hidden="1" x14ac:dyDescent="0.25">
      <c r="A16" s="79">
        <v>14</v>
      </c>
      <c r="B16" s="63" t="s">
        <v>68</v>
      </c>
      <c r="C16" s="78" t="s">
        <v>95</v>
      </c>
    </row>
    <row r="17" spans="1:3" ht="18.75" hidden="1" x14ac:dyDescent="0.25">
      <c r="A17" s="79">
        <v>15</v>
      </c>
      <c r="B17" s="63" t="s">
        <v>71</v>
      </c>
      <c r="C17" s="78" t="s">
        <v>93</v>
      </c>
    </row>
    <row r="18" spans="1:3" ht="18.75" hidden="1" x14ac:dyDescent="0.25">
      <c r="A18" s="79">
        <v>16</v>
      </c>
      <c r="B18" s="63" t="s">
        <v>72</v>
      </c>
      <c r="C18" s="78" t="s">
        <v>93</v>
      </c>
    </row>
    <row r="19" spans="1:3" ht="18.75" hidden="1" x14ac:dyDescent="0.25">
      <c r="A19" s="79">
        <v>17</v>
      </c>
      <c r="B19" s="63" t="s">
        <v>73</v>
      </c>
      <c r="C19" s="78" t="s">
        <v>93</v>
      </c>
    </row>
    <row r="20" spans="1:3" ht="18.75" hidden="1" x14ac:dyDescent="0.25">
      <c r="A20" s="79">
        <v>18</v>
      </c>
      <c r="B20" s="63" t="s">
        <v>74</v>
      </c>
      <c r="C20" s="78" t="s">
        <v>95</v>
      </c>
    </row>
    <row r="21" spans="1:3" ht="18.75" hidden="1" x14ac:dyDescent="0.25">
      <c r="A21" s="79">
        <v>19</v>
      </c>
      <c r="B21" s="63" t="s">
        <v>75</v>
      </c>
      <c r="C21" s="78" t="s">
        <v>95</v>
      </c>
    </row>
    <row r="22" spans="1:3" ht="18.75" hidden="1" x14ac:dyDescent="0.25">
      <c r="A22" s="79">
        <v>20</v>
      </c>
      <c r="B22" s="63" t="s">
        <v>76</v>
      </c>
      <c r="C22" s="78" t="s">
        <v>95</v>
      </c>
    </row>
    <row r="23" spans="1:3" ht="18.75" hidden="1" x14ac:dyDescent="0.25">
      <c r="A23" s="79">
        <v>21</v>
      </c>
      <c r="B23" s="63" t="s">
        <v>69</v>
      </c>
      <c r="C23" s="78" t="s">
        <v>95</v>
      </c>
    </row>
    <row r="24" spans="1:3" ht="18.75" hidden="1" x14ac:dyDescent="0.25">
      <c r="A24" s="79">
        <v>22</v>
      </c>
      <c r="B24" s="63" t="s">
        <v>77</v>
      </c>
      <c r="C24" s="78" t="s">
        <v>95</v>
      </c>
    </row>
    <row r="25" spans="1:3" ht="18.75" hidden="1" x14ac:dyDescent="0.25">
      <c r="A25" s="79">
        <v>23</v>
      </c>
      <c r="B25" s="63" t="s">
        <v>84</v>
      </c>
      <c r="C25" s="78" t="s">
        <v>95</v>
      </c>
    </row>
    <row r="26" spans="1:3" ht="18.75" hidden="1" x14ac:dyDescent="0.25">
      <c r="A26" s="79">
        <v>24</v>
      </c>
      <c r="B26" s="63" t="s">
        <v>78</v>
      </c>
      <c r="C26" s="78" t="s">
        <v>95</v>
      </c>
    </row>
    <row r="27" spans="1:3" ht="18.75" hidden="1" x14ac:dyDescent="0.25">
      <c r="A27" s="79">
        <v>25</v>
      </c>
      <c r="B27" s="63" t="s">
        <v>42</v>
      </c>
      <c r="C27" s="78" t="s">
        <v>95</v>
      </c>
    </row>
    <row r="28" spans="1:3" ht="18.75" hidden="1" x14ac:dyDescent="0.25">
      <c r="A28" s="79">
        <v>26</v>
      </c>
      <c r="B28" s="63" t="s">
        <v>43</v>
      </c>
      <c r="C28" s="78" t="s">
        <v>95</v>
      </c>
    </row>
    <row r="29" spans="1:3" ht="18.75" hidden="1" x14ac:dyDescent="0.25">
      <c r="A29" s="79">
        <v>27</v>
      </c>
      <c r="B29" s="65" t="s">
        <v>46</v>
      </c>
      <c r="C29" s="78" t="s">
        <v>93</v>
      </c>
    </row>
    <row r="30" spans="1:3" ht="18.75" hidden="1" x14ac:dyDescent="0.25">
      <c r="A30" s="79">
        <v>28</v>
      </c>
      <c r="B30" s="65" t="s">
        <v>47</v>
      </c>
      <c r="C30" s="78" t="s">
        <v>95</v>
      </c>
    </row>
    <row r="31" spans="1:3" ht="18.75" hidden="1" x14ac:dyDescent="0.25">
      <c r="A31" s="79">
        <v>29</v>
      </c>
      <c r="B31" s="65" t="s">
        <v>48</v>
      </c>
      <c r="C31" s="78" t="s">
        <v>95</v>
      </c>
    </row>
    <row r="32" spans="1:3" ht="18.75" hidden="1" x14ac:dyDescent="0.25">
      <c r="A32" s="79">
        <v>30</v>
      </c>
      <c r="B32" s="65" t="s">
        <v>87</v>
      </c>
      <c r="C32" s="78" t="s">
        <v>95</v>
      </c>
    </row>
    <row r="33" spans="1:3" ht="18.75" hidden="1" x14ac:dyDescent="0.25">
      <c r="A33" s="79">
        <v>31</v>
      </c>
      <c r="B33" s="65" t="s">
        <v>88</v>
      </c>
      <c r="C33" s="78" t="s">
        <v>95</v>
      </c>
    </row>
    <row r="34" spans="1:3" ht="18.75" x14ac:dyDescent="0.25">
      <c r="A34" s="79">
        <v>32</v>
      </c>
      <c r="B34" s="65" t="s">
        <v>89</v>
      </c>
      <c r="C34" s="78" t="s">
        <v>96</v>
      </c>
    </row>
    <row r="35" spans="1:3" ht="18.75" x14ac:dyDescent="0.25">
      <c r="A35" s="79">
        <v>33</v>
      </c>
      <c r="B35" s="65" t="s">
        <v>49</v>
      </c>
      <c r="C35" s="78" t="s">
        <v>96</v>
      </c>
    </row>
    <row r="36" spans="1:3" ht="18.75" hidden="1" x14ac:dyDescent="0.25">
      <c r="A36" s="79">
        <v>34</v>
      </c>
      <c r="B36" s="65" t="s">
        <v>50</v>
      </c>
      <c r="C36" s="78" t="s">
        <v>95</v>
      </c>
    </row>
    <row r="37" spans="1:3" ht="18.75" hidden="1" x14ac:dyDescent="0.25">
      <c r="A37" s="79">
        <v>35</v>
      </c>
      <c r="B37" s="66" t="s">
        <v>56</v>
      </c>
      <c r="C37" s="78" t="s">
        <v>95</v>
      </c>
    </row>
    <row r="38" spans="1:3" ht="18.75" hidden="1" x14ac:dyDescent="0.25">
      <c r="A38" s="79">
        <v>36</v>
      </c>
      <c r="B38" s="66" t="s">
        <v>57</v>
      </c>
      <c r="C38" s="78" t="s">
        <v>95</v>
      </c>
    </row>
    <row r="39" spans="1:3" ht="18.75" hidden="1" x14ac:dyDescent="0.25">
      <c r="A39" s="79">
        <v>37</v>
      </c>
      <c r="B39" s="66" t="s">
        <v>52</v>
      </c>
      <c r="C39" s="78" t="s">
        <v>93</v>
      </c>
    </row>
    <row r="40" spans="1:3" ht="18.75" hidden="1" x14ac:dyDescent="0.25">
      <c r="A40" s="79">
        <v>38</v>
      </c>
      <c r="B40" s="66" t="s">
        <v>58</v>
      </c>
      <c r="C40" s="78" t="s">
        <v>95</v>
      </c>
    </row>
    <row r="41" spans="1:3" ht="18.75" hidden="1" x14ac:dyDescent="0.25">
      <c r="A41" s="79">
        <v>39</v>
      </c>
      <c r="B41" s="66" t="s">
        <v>59</v>
      </c>
      <c r="C41" s="78" t="s">
        <v>93</v>
      </c>
    </row>
    <row r="42" spans="1:3" ht="18.75" hidden="1" x14ac:dyDescent="0.25">
      <c r="A42" s="79">
        <v>40</v>
      </c>
      <c r="B42" s="66" t="s">
        <v>60</v>
      </c>
      <c r="C42" s="78" t="s">
        <v>95</v>
      </c>
    </row>
    <row r="45" spans="1:3" ht="15.75" x14ac:dyDescent="0.25">
      <c r="B45" s="80" t="s">
        <v>100</v>
      </c>
      <c r="C45" s="81">
        <v>40</v>
      </c>
    </row>
    <row r="46" spans="1:3" ht="15.75" x14ac:dyDescent="0.25">
      <c r="B46" s="80" t="s">
        <v>97</v>
      </c>
      <c r="C46" s="81">
        <v>25</v>
      </c>
    </row>
    <row r="47" spans="1:3" ht="15.75" x14ac:dyDescent="0.25">
      <c r="B47" s="81"/>
      <c r="C47" s="81">
        <f>+C45-C46</f>
        <v>15</v>
      </c>
    </row>
    <row r="48" spans="1:3" ht="15.75" x14ac:dyDescent="0.25">
      <c r="B48" s="81" t="s">
        <v>98</v>
      </c>
      <c r="C48" s="81">
        <v>13</v>
      </c>
    </row>
    <row r="49" spans="1:3" ht="15.75" x14ac:dyDescent="0.25">
      <c r="B49" s="81" t="s">
        <v>99</v>
      </c>
      <c r="C49" s="81">
        <f>+C47-C48</f>
        <v>2</v>
      </c>
    </row>
    <row r="53" spans="1:3" ht="15.75" x14ac:dyDescent="0.25">
      <c r="A53" s="81" t="s">
        <v>90</v>
      </c>
      <c r="B53" s="81" t="s">
        <v>8</v>
      </c>
    </row>
    <row r="54" spans="1:3" ht="15.75" x14ac:dyDescent="0.25">
      <c r="A54" s="81">
        <v>1</v>
      </c>
      <c r="B54" s="84" t="s">
        <v>79</v>
      </c>
    </row>
    <row r="55" spans="1:3" ht="15.75" x14ac:dyDescent="0.25">
      <c r="A55" s="81">
        <v>2</v>
      </c>
      <c r="B55" s="85" t="s">
        <v>102</v>
      </c>
    </row>
    <row r="56" spans="1:3" ht="15.75" x14ac:dyDescent="0.25">
      <c r="A56" s="81">
        <v>3</v>
      </c>
      <c r="B56" s="86" t="s">
        <v>37</v>
      </c>
    </row>
    <row r="57" spans="1:3" ht="15.75" x14ac:dyDescent="0.25">
      <c r="A57" s="81">
        <v>4</v>
      </c>
      <c r="B57" s="85" t="s">
        <v>103</v>
      </c>
    </row>
    <row r="58" spans="1:3" ht="15.75" x14ac:dyDescent="0.25">
      <c r="A58" s="81">
        <v>5</v>
      </c>
      <c r="B58" s="85" t="s">
        <v>107</v>
      </c>
    </row>
    <row r="59" spans="1:3" ht="15.75" x14ac:dyDescent="0.25">
      <c r="A59" s="81">
        <v>6</v>
      </c>
      <c r="B59" s="85" t="s">
        <v>106</v>
      </c>
    </row>
    <row r="60" spans="1:3" ht="15.75" x14ac:dyDescent="0.25">
      <c r="A60" s="81">
        <v>7</v>
      </c>
      <c r="B60" s="86" t="s">
        <v>74</v>
      </c>
    </row>
    <row r="61" spans="1:3" ht="15.75" x14ac:dyDescent="0.25">
      <c r="A61" s="81">
        <v>8</v>
      </c>
      <c r="B61" s="86" t="s">
        <v>76</v>
      </c>
    </row>
    <row r="62" spans="1:3" ht="15.75" x14ac:dyDescent="0.25">
      <c r="A62" s="81">
        <v>9</v>
      </c>
      <c r="B62" s="86" t="s">
        <v>70</v>
      </c>
    </row>
    <row r="63" spans="1:3" ht="15.75" x14ac:dyDescent="0.25">
      <c r="A63" s="81">
        <v>10</v>
      </c>
      <c r="B63" s="86" t="s">
        <v>77</v>
      </c>
    </row>
    <row r="64" spans="1:3" ht="15.75" x14ac:dyDescent="0.25">
      <c r="A64" s="81">
        <v>11</v>
      </c>
      <c r="B64" s="85" t="s">
        <v>49</v>
      </c>
    </row>
    <row r="65" spans="1:4" ht="15.75" x14ac:dyDescent="0.25">
      <c r="A65" s="81">
        <v>12</v>
      </c>
      <c r="B65" s="85" t="s">
        <v>50</v>
      </c>
      <c r="D65">
        <f>23*40</f>
        <v>920</v>
      </c>
    </row>
  </sheetData>
  <autoFilter ref="C2:C42">
    <filterColumn colId="0">
      <filters>
        <filter val="SBI ACCOUNT"/>
      </filters>
    </filterColumn>
  </autoFilter>
  <dataValidations count="1">
    <dataValidation operator="greaterThanOrEqual" allowBlank="1" showErrorMessage="1" errorTitle="Incorrect Entry" error="Must be a valid number greater than 1" sqref="B3:B4 B6:B42 B54 B56:B65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WAGES</vt:lpstr>
      <vt:lpstr>PROD BONUS WRK</vt:lpstr>
      <vt:lpstr>Sheet1</vt:lpstr>
      <vt:lpstr>'PROD BONUS WRK'!Print_Area</vt:lpstr>
      <vt:lpstr>WAGES!Print_Area</vt:lpstr>
      <vt:lpstr>'PROD BONUS WRK'!Print_Titles</vt:lpstr>
      <vt:lpstr>WAGES!Print_Titles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2013-08-07T10:42:24Z</cp:lastPrinted>
  <dcterms:created xsi:type="dcterms:W3CDTF">2006-09-16T00:00:00Z</dcterms:created>
  <dcterms:modified xsi:type="dcterms:W3CDTF">2020-07-08T05:57:23Z</dcterms:modified>
</cp:coreProperties>
</file>