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Carlos Mario\OneDrive\Desktop\proctect_hoja\"/>
    </mc:Choice>
  </mc:AlternateContent>
  <xr:revisionPtr revIDLastSave="0" documentId="13_ncr:1_{61FA967F-21A2-4087-ADBE-03BF75C5FF60}" xr6:coauthVersionLast="47" xr6:coauthVersionMax="47" xr10:uidLastSave="{00000000-0000-0000-0000-000000000000}"/>
  <bookViews>
    <workbookView showHorizontalScroll="0" showVerticalScroll="0" xWindow="-110" yWindow="-110" windowWidth="19420" windowHeight="11020" activeTab="3" xr2:uid="{64237A84-DFB6-4F4F-B897-EE8D3483175D}"/>
  </bookViews>
  <sheets>
    <sheet name="Introduction" sheetId="4" r:id="rId1"/>
    <sheet name="Entries" sheetId="1" r:id="rId2"/>
    <sheet name="Sales Outflows" sheetId="2" r:id="rId3"/>
    <sheet name="Sales outflows2" sheetId="12" r:id="rId4"/>
    <sheet name="Hoja1" sheetId="5" state="hidden" r:id="rId5"/>
    <sheet name="Hoja8" sheetId="15" state="hidden" r:id="rId6"/>
    <sheet name="Hoja2" sheetId="16" state="hidden" r:id="rId7"/>
    <sheet name="Dashboard" sheetId="7" r:id="rId8"/>
  </sheets>
  <definedNames>
    <definedName name="_xlcn.WorksheetConnection_Gestióndeinventarios1.xlsxentradas1" hidden="1">entradas[]</definedName>
    <definedName name="_xlcn.WorksheetConnection_Gestióndeinventarios1.xlsxsalidas1" hidden="1">salidas[]</definedName>
    <definedName name="_xlcn.WorksheetConnection_Gestióndeinventarios1.xlsxsinentradas1" hidden="1">sinentradas[]</definedName>
    <definedName name="SegmentaciónDeDatos_Codigo">#N/A</definedName>
    <definedName name="Timeline_Fecha">#N/A</definedName>
  </definedNames>
  <calcPr calcId="191029"/>
  <pivotCaches>
    <pivotCache cacheId="9" r:id="rId9"/>
    <pivotCache cacheId="10" r:id="rId10"/>
    <pivotCache cacheId="11" r:id="rId11"/>
    <pivotCache cacheId="12" r:id="rId12"/>
    <pivotCache cacheId="13" r:id="rId13"/>
    <pivotCache cacheId="14" r:id="rId14"/>
    <pivotCache cacheId="15" r:id="rId15"/>
  </pivotCaches>
  <extLst>
    <ext xmlns:x14="http://schemas.microsoft.com/office/spreadsheetml/2009/9/main" uri="{876F7934-8845-4945-9796-88D515C7AA90}">
      <x14:pivotCaches>
        <pivotCache cacheId="16" r:id="rId16"/>
      </x14:pivotCaches>
    </ext>
    <ext xmlns:x14="http://schemas.microsoft.com/office/spreadsheetml/2009/9/main" uri="{BBE1A952-AA13-448e-AADC-164F8A28A991}">
      <x14:slicerCaches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7" r:id="rId18"/>
      </x15:timelineCachePivotCaches>
    </ext>
    <ext xmlns:x15="http://schemas.microsoft.com/office/spreadsheetml/2010/11/main" uri="{D0CA8CA8-9F24-4464-BF8E-62219DCF47F9}">
      <x15:timelineCacheRefs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inentradas" name="sinentradas" connection="WorksheetConnection_Gestión de inventarios1.xlsx!sinentradas"/>
          <x15:modelTable id="salidas" name="salidas" connection="WorksheetConnection_Gestión de inventarios1.xlsx!salidas"/>
          <x15:modelTable id="entradas" name="entradas" connection="WorksheetConnection_Gestión de inventarios1.xlsx!entradas"/>
        </x15:modelTables>
        <x15:modelRelationships>
          <x15:modelRelationship fromTable="salidas" fromColumn="Codigo Producto" toTable="entradas" toColumn="2"/>
          <x15:modelRelationship fromTable="sinentradas" fromColumn="Codigo Producto" toTable="entradas" toColumn="2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idas" columnName="Fecha" columnId="Fecha">
                <x16:calculatedTimeColumn columnName="Fecha (año)" columnId="Fecha (año)" contentType="years" isSelected="0"/>
                <x16:calculatedTimeColumn columnName="Fecha (trimestre)" columnId="Fecha (trimestre)" contentType="quarters" isSelected="0"/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  <x16:modelTimeGrouping tableName="sinentradas" columnName="Fecha" columnId="Fecha">
                <x16:calculatedTimeColumn columnName="Fecha (año)" columnId="Fecha (año)" contentType="years" isSelected="0"/>
                <x16:calculatedTimeColumn columnName="Fecha (trimestre)" columnId="Fecha (trimestre)" contentType="quarters" isSelected="0"/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29" i="12" l="1"/>
  <c r="H430" i="12"/>
  <c r="H431" i="12"/>
  <c r="H432" i="12"/>
  <c r="H433" i="12"/>
  <c r="H434" i="12"/>
  <c r="H435" i="12"/>
  <c r="H436" i="12"/>
  <c r="H585" i="2"/>
  <c r="J585" i="2"/>
  <c r="H584" i="2"/>
  <c r="J584" i="2"/>
  <c r="J583" i="2"/>
  <c r="H583" i="2"/>
  <c r="H582" i="2"/>
  <c r="J582" i="2"/>
  <c r="H581" i="2"/>
  <c r="J581" i="2"/>
  <c r="H580" i="2"/>
  <c r="J580" i="2"/>
  <c r="H579" i="2" l="1"/>
  <c r="J579" i="2"/>
  <c r="H578" i="2"/>
  <c r="J578" i="2"/>
  <c r="H577" i="2"/>
  <c r="J577" i="2"/>
  <c r="H427" i="12"/>
  <c r="H428" i="12"/>
  <c r="H576" i="2"/>
  <c r="J576" i="2"/>
  <c r="H575" i="2"/>
  <c r="J575" i="2"/>
  <c r="H574" i="2" l="1"/>
  <c r="J574" i="2"/>
  <c r="H573" i="2"/>
  <c r="J573" i="2"/>
  <c r="H426" i="12"/>
  <c r="H418" i="12"/>
  <c r="H419" i="12"/>
  <c r="H420" i="12"/>
  <c r="H421" i="12"/>
  <c r="H422" i="12"/>
  <c r="H423" i="12"/>
  <c r="H424" i="12"/>
  <c r="H425" i="12"/>
  <c r="H409" i="12"/>
  <c r="H410" i="12"/>
  <c r="H411" i="12"/>
  <c r="H412" i="12"/>
  <c r="H413" i="12"/>
  <c r="H414" i="12"/>
  <c r="H415" i="12"/>
  <c r="H416" i="12"/>
  <c r="H417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391" i="12"/>
  <c r="H392" i="12"/>
  <c r="H393" i="12"/>
  <c r="H394" i="12"/>
  <c r="H395" i="12"/>
  <c r="H396" i="12"/>
  <c r="H563" i="2"/>
  <c r="H564" i="2"/>
  <c r="H565" i="2"/>
  <c r="H566" i="2"/>
  <c r="H567" i="2"/>
  <c r="H568" i="2"/>
  <c r="H569" i="2"/>
  <c r="H570" i="2"/>
  <c r="H571" i="2"/>
  <c r="H572" i="2"/>
  <c r="J563" i="2"/>
  <c r="J564" i="2"/>
  <c r="J565" i="2"/>
  <c r="J566" i="2"/>
  <c r="J567" i="2"/>
  <c r="J568" i="2"/>
  <c r="J569" i="2"/>
  <c r="J570" i="2"/>
  <c r="J571" i="2"/>
  <c r="J572" i="2"/>
  <c r="H562" i="2"/>
  <c r="J562" i="2"/>
  <c r="E36" i="1"/>
  <c r="H558" i="2"/>
  <c r="J558" i="2"/>
  <c r="H561" i="2"/>
  <c r="J561" i="2"/>
  <c r="H560" i="2"/>
  <c r="J560" i="2"/>
  <c r="H559" i="2"/>
  <c r="J559" i="2"/>
  <c r="H557" i="2"/>
  <c r="J557" i="2"/>
  <c r="H556" i="2"/>
  <c r="J556" i="2"/>
  <c r="H554" i="2"/>
  <c r="H555" i="2"/>
  <c r="J554" i="2"/>
  <c r="J555" i="2"/>
  <c r="H553" i="2"/>
  <c r="J553" i="2"/>
  <c r="H551" i="2"/>
  <c r="H552" i="2"/>
  <c r="J551" i="2"/>
  <c r="J552" i="2"/>
  <c r="H550" i="2"/>
  <c r="J550" i="2"/>
  <c r="H549" i="2"/>
  <c r="J549" i="2"/>
  <c r="H547" i="2"/>
  <c r="H548" i="2"/>
  <c r="J547" i="2"/>
  <c r="J548" i="2"/>
  <c r="H546" i="2"/>
  <c r="J546" i="2"/>
  <c r="H543" i="2"/>
  <c r="H544" i="2"/>
  <c r="H545" i="2"/>
  <c r="J543" i="2"/>
  <c r="J544" i="2"/>
  <c r="J545" i="2"/>
  <c r="H540" i="2"/>
  <c r="H541" i="2"/>
  <c r="H542" i="2"/>
  <c r="J540" i="2"/>
  <c r="J541" i="2"/>
  <c r="J542" i="2"/>
  <c r="H535" i="2"/>
  <c r="J535" i="2"/>
  <c r="H539" i="2"/>
  <c r="J539" i="2"/>
  <c r="H536" i="2"/>
  <c r="J536" i="2"/>
  <c r="H533" i="2"/>
  <c r="H537" i="2"/>
  <c r="H538" i="2"/>
  <c r="H534" i="2"/>
  <c r="J533" i="2"/>
  <c r="J537" i="2"/>
  <c r="J538" i="2"/>
  <c r="J534" i="2"/>
  <c r="H529" i="2"/>
  <c r="H530" i="2"/>
  <c r="H531" i="2"/>
  <c r="H532" i="2"/>
  <c r="J529" i="2"/>
  <c r="J530" i="2"/>
  <c r="J531" i="2"/>
  <c r="J532" i="2"/>
  <c r="F583" i="2" l="1"/>
  <c r="F585" i="2"/>
  <c r="F584" i="2"/>
  <c r="F582" i="2"/>
  <c r="F581" i="2"/>
  <c r="F579" i="2"/>
  <c r="F580" i="2"/>
  <c r="F576" i="2"/>
  <c r="F578" i="2"/>
  <c r="F577" i="2"/>
  <c r="F573" i="2"/>
  <c r="F575" i="2"/>
  <c r="F574" i="2"/>
  <c r="E34" i="1"/>
  <c r="E35" i="1"/>
  <c r="E33" i="1"/>
  <c r="F558" i="2" l="1"/>
  <c r="F563" i="2"/>
  <c r="F567" i="2"/>
  <c r="F571" i="2"/>
  <c r="F564" i="2"/>
  <c r="F568" i="2"/>
  <c r="F572" i="2"/>
  <c r="F566" i="2"/>
  <c r="F570" i="2"/>
  <c r="F565" i="2"/>
  <c r="F569" i="2"/>
  <c r="F562" i="2"/>
  <c r="F560" i="2"/>
  <c r="F561" i="2"/>
  <c r="F559" i="2"/>
  <c r="F557" i="2"/>
  <c r="F554" i="2"/>
  <c r="F552" i="2"/>
  <c r="F553" i="2"/>
  <c r="F556" i="2"/>
  <c r="F555" i="2"/>
  <c r="F537" i="2"/>
  <c r="F551" i="2"/>
  <c r="F549" i="2"/>
  <c r="F550" i="2"/>
  <c r="F539" i="2"/>
  <c r="F547" i="2"/>
  <c r="F542" i="2"/>
  <c r="F545" i="2"/>
  <c r="F548" i="2"/>
  <c r="F543" i="2"/>
  <c r="F544" i="2"/>
  <c r="F540" i="2"/>
  <c r="F541" i="2"/>
  <c r="F546" i="2"/>
  <c r="F536" i="2"/>
  <c r="F535" i="2"/>
  <c r="H367" i="12" l="1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528" i="2" l="1"/>
  <c r="J528" i="2"/>
  <c r="H527" i="2"/>
  <c r="J527" i="2"/>
  <c r="H526" i="2"/>
  <c r="J526" i="2"/>
  <c r="H517" i="2"/>
  <c r="H518" i="2"/>
  <c r="H519" i="2"/>
  <c r="H520" i="2"/>
  <c r="H521" i="2"/>
  <c r="H522" i="2"/>
  <c r="H523" i="2"/>
  <c r="H524" i="2"/>
  <c r="H525" i="2"/>
  <c r="J517" i="2"/>
  <c r="J518" i="2"/>
  <c r="J519" i="2"/>
  <c r="J520" i="2"/>
  <c r="J521" i="2"/>
  <c r="J522" i="2"/>
  <c r="J523" i="2"/>
  <c r="J524" i="2"/>
  <c r="J525" i="2"/>
  <c r="E32" i="1"/>
  <c r="H516" i="2"/>
  <c r="J516" i="2"/>
  <c r="H514" i="2"/>
  <c r="J514" i="2"/>
  <c r="H509" i="2"/>
  <c r="J509" i="2"/>
  <c r="H515" i="2"/>
  <c r="J515" i="2"/>
  <c r="H513" i="2"/>
  <c r="J513" i="2"/>
  <c r="H512" i="2"/>
  <c r="J512" i="2"/>
  <c r="H511" i="2"/>
  <c r="J511" i="2"/>
  <c r="H510" i="2"/>
  <c r="J510" i="2"/>
  <c r="H508" i="2"/>
  <c r="J508" i="2"/>
  <c r="H507" i="2"/>
  <c r="J507" i="2"/>
  <c r="H506" i="2"/>
  <c r="J506" i="2"/>
  <c r="H505" i="2"/>
  <c r="J505" i="2"/>
  <c r="H504" i="2"/>
  <c r="J504" i="2"/>
  <c r="H503" i="2"/>
  <c r="J503" i="2"/>
  <c r="E31" i="1"/>
  <c r="F502" i="2" s="1"/>
  <c r="H502" i="2"/>
  <c r="J502" i="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501" i="2"/>
  <c r="J501" i="2"/>
  <c r="H485" i="2"/>
  <c r="J485" i="2"/>
  <c r="H500" i="2"/>
  <c r="J500" i="2"/>
  <c r="H499" i="2"/>
  <c r="J499" i="2"/>
  <c r="H498" i="2"/>
  <c r="J498" i="2"/>
  <c r="H497" i="2"/>
  <c r="J497" i="2"/>
  <c r="H496" i="2"/>
  <c r="J496" i="2"/>
  <c r="H495" i="2"/>
  <c r="J495" i="2"/>
  <c r="H489" i="2"/>
  <c r="J489" i="2"/>
  <c r="H494" i="2"/>
  <c r="J494" i="2"/>
  <c r="H493" i="2"/>
  <c r="J493" i="2"/>
  <c r="H492" i="2"/>
  <c r="J492" i="2"/>
  <c r="H491" i="2"/>
  <c r="J491" i="2"/>
  <c r="H490" i="2"/>
  <c r="J490" i="2"/>
  <c r="H488" i="2"/>
  <c r="J488" i="2"/>
  <c r="H487" i="2"/>
  <c r="J487" i="2"/>
  <c r="H486" i="2"/>
  <c r="J486" i="2"/>
  <c r="H352" i="12"/>
  <c r="H350" i="12"/>
  <c r="H349" i="12"/>
  <c r="H351" i="12"/>
  <c r="H335" i="12"/>
  <c r="H336" i="12"/>
  <c r="H337" i="12"/>
  <c r="H338" i="12"/>
  <c r="H339" i="12"/>
  <c r="H340" i="12"/>
  <c r="H341" i="12"/>
  <c r="H342" i="12"/>
  <c r="H343" i="12"/>
  <c r="H344" i="12"/>
  <c r="H345" i="12"/>
  <c r="H347" i="12"/>
  <c r="H348" i="12"/>
  <c r="H477" i="2"/>
  <c r="J477" i="2"/>
  <c r="H476" i="2"/>
  <c r="J476" i="2"/>
  <c r="H468" i="2"/>
  <c r="J468" i="2"/>
  <c r="H471" i="2"/>
  <c r="J471" i="2"/>
  <c r="H470" i="2"/>
  <c r="J470" i="2"/>
  <c r="H475" i="2"/>
  <c r="J475" i="2"/>
  <c r="H473" i="2"/>
  <c r="J473" i="2"/>
  <c r="H484" i="2"/>
  <c r="J484" i="2"/>
  <c r="H483" i="2"/>
  <c r="J483" i="2"/>
  <c r="H482" i="2"/>
  <c r="J482" i="2"/>
  <c r="H481" i="2"/>
  <c r="J481" i="2"/>
  <c r="H466" i="2"/>
  <c r="J466" i="2"/>
  <c r="H467" i="2"/>
  <c r="J467" i="2"/>
  <c r="H472" i="2"/>
  <c r="J472" i="2"/>
  <c r="H469" i="2"/>
  <c r="J469" i="2"/>
  <c r="H474" i="2"/>
  <c r="J474" i="2"/>
  <c r="H478" i="2"/>
  <c r="J478" i="2"/>
  <c r="H479" i="2"/>
  <c r="J479" i="2"/>
  <c r="E30" i="1"/>
  <c r="F480" i="2" s="1"/>
  <c r="H480" i="2"/>
  <c r="J480" i="2"/>
  <c r="H465" i="2"/>
  <c r="J465" i="2"/>
  <c r="E29" i="1"/>
  <c r="F465" i="2" s="1"/>
  <c r="H455" i="2"/>
  <c r="J455" i="2"/>
  <c r="M457" i="2"/>
  <c r="H326" i="12"/>
  <c r="H327" i="12"/>
  <c r="H328" i="12"/>
  <c r="H329" i="12"/>
  <c r="H330" i="12"/>
  <c r="H331" i="12"/>
  <c r="H332" i="12"/>
  <c r="H333" i="12"/>
  <c r="H334" i="12"/>
  <c r="H464" i="2"/>
  <c r="J464" i="2"/>
  <c r="H463" i="2"/>
  <c r="J463" i="2"/>
  <c r="H462" i="2"/>
  <c r="J462" i="2"/>
  <c r="H461" i="2"/>
  <c r="J461" i="2"/>
  <c r="H460" i="2"/>
  <c r="J460" i="2"/>
  <c r="H459" i="2"/>
  <c r="J459" i="2"/>
  <c r="H458" i="2"/>
  <c r="J458" i="2"/>
  <c r="H457" i="2"/>
  <c r="J457" i="2"/>
  <c r="H318" i="12"/>
  <c r="H319" i="12"/>
  <c r="H320" i="12"/>
  <c r="H321" i="12"/>
  <c r="H322" i="12"/>
  <c r="H323" i="12"/>
  <c r="H324" i="12"/>
  <c r="H325" i="12"/>
  <c r="H453" i="2"/>
  <c r="J453" i="2"/>
  <c r="H447" i="2"/>
  <c r="H448" i="2"/>
  <c r="H449" i="2"/>
  <c r="H450" i="2"/>
  <c r="H451" i="2"/>
  <c r="H452" i="2"/>
  <c r="H454" i="2"/>
  <c r="H456" i="2"/>
  <c r="J447" i="2"/>
  <c r="J448" i="2"/>
  <c r="J449" i="2"/>
  <c r="J450" i="2"/>
  <c r="J451" i="2"/>
  <c r="J452" i="2"/>
  <c r="J454" i="2"/>
  <c r="J456" i="2"/>
  <c r="H446" i="2"/>
  <c r="J446" i="2"/>
  <c r="H445" i="2"/>
  <c r="J445" i="2"/>
  <c r="E28" i="1"/>
  <c r="F445" i="2" s="1"/>
  <c r="L441" i="2"/>
  <c r="H444" i="2"/>
  <c r="J444" i="2"/>
  <c r="H443" i="2"/>
  <c r="J443" i="2"/>
  <c r="H310" i="12"/>
  <c r="H306" i="12"/>
  <c r="H305" i="12"/>
  <c r="H307" i="12"/>
  <c r="H308" i="12"/>
  <c r="H309" i="12"/>
  <c r="H311" i="12"/>
  <c r="H312" i="12"/>
  <c r="H313" i="12"/>
  <c r="H315" i="12"/>
  <c r="H316" i="12"/>
  <c r="H317" i="12"/>
  <c r="H442" i="2"/>
  <c r="J442" i="2"/>
  <c r="E27" i="1"/>
  <c r="F439" i="2" s="1"/>
  <c r="H439" i="2"/>
  <c r="J439" i="2"/>
  <c r="H438" i="2"/>
  <c r="H440" i="2"/>
  <c r="H441" i="2"/>
  <c r="J438" i="2"/>
  <c r="J440" i="2"/>
  <c r="J441" i="2"/>
  <c r="H432" i="2"/>
  <c r="H433" i="2"/>
  <c r="H434" i="2"/>
  <c r="H435" i="2"/>
  <c r="H436" i="2"/>
  <c r="H437" i="2"/>
  <c r="J432" i="2"/>
  <c r="J433" i="2"/>
  <c r="J434" i="2"/>
  <c r="J435" i="2"/>
  <c r="J436" i="2"/>
  <c r="J437" i="2"/>
  <c r="H431" i="2"/>
  <c r="J431" i="2"/>
  <c r="H430" i="2"/>
  <c r="J430" i="2"/>
  <c r="H429" i="2"/>
  <c r="L424" i="2"/>
  <c r="L418" i="2"/>
  <c r="H302" i="12"/>
  <c r="H303" i="12"/>
  <c r="H304" i="12"/>
  <c r="H427" i="2"/>
  <c r="J427" i="2"/>
  <c r="H426" i="2"/>
  <c r="J426" i="2"/>
  <c r="H420" i="2"/>
  <c r="J420" i="2"/>
  <c r="J429" i="2"/>
  <c r="H297" i="12"/>
  <c r="H298" i="12"/>
  <c r="H299" i="12"/>
  <c r="H300" i="12"/>
  <c r="H301" i="12"/>
  <c r="H428" i="2"/>
  <c r="J428" i="2"/>
  <c r="H425" i="2"/>
  <c r="J425" i="2"/>
  <c r="H424" i="2"/>
  <c r="J424" i="2"/>
  <c r="H423" i="2"/>
  <c r="J423" i="2"/>
  <c r="H422" i="2"/>
  <c r="J422" i="2"/>
  <c r="H421" i="2"/>
  <c r="J421" i="2"/>
  <c r="H296" i="12"/>
  <c r="H295" i="12"/>
  <c r="H294" i="12"/>
  <c r="H293" i="12"/>
  <c r="H292" i="12"/>
  <c r="H291" i="12"/>
  <c r="H415" i="2"/>
  <c r="J415" i="2"/>
  <c r="E26" i="1"/>
  <c r="F419" i="2" s="1"/>
  <c r="H416" i="2"/>
  <c r="H417" i="2"/>
  <c r="H414" i="2"/>
  <c r="H418" i="2"/>
  <c r="H419" i="2"/>
  <c r="J416" i="2"/>
  <c r="J417" i="2"/>
  <c r="J414" i="2"/>
  <c r="J418" i="2"/>
  <c r="J419" i="2"/>
  <c r="H413" i="2"/>
  <c r="J413" i="2"/>
  <c r="H287" i="12"/>
  <c r="H283" i="12"/>
  <c r="H279" i="12"/>
  <c r="H278" i="12"/>
  <c r="H280" i="12"/>
  <c r="H281" i="12"/>
  <c r="H282" i="12"/>
  <c r="H284" i="12"/>
  <c r="H285" i="12"/>
  <c r="H286" i="12"/>
  <c r="H288" i="12"/>
  <c r="H289" i="12"/>
  <c r="H290" i="12"/>
  <c r="H412" i="2"/>
  <c r="J412" i="2"/>
  <c r="H411" i="2"/>
  <c r="J411" i="2"/>
  <c r="H410" i="2"/>
  <c r="J410" i="2"/>
  <c r="H409" i="2"/>
  <c r="J409" i="2"/>
  <c r="H408" i="2"/>
  <c r="J408" i="2"/>
  <c r="H407" i="2"/>
  <c r="J407" i="2"/>
  <c r="H406" i="2"/>
  <c r="J406" i="2"/>
  <c r="H405" i="2"/>
  <c r="J405" i="2"/>
  <c r="H404" i="2"/>
  <c r="J404" i="2"/>
  <c r="H403" i="2"/>
  <c r="J403" i="2"/>
  <c r="H402" i="2"/>
  <c r="J402" i="2"/>
  <c r="H401" i="2"/>
  <c r="J401" i="2"/>
  <c r="H400" i="2"/>
  <c r="J400" i="2"/>
  <c r="E25" i="1"/>
  <c r="F407" i="2" s="1"/>
  <c r="H300" i="2"/>
  <c r="J300" i="2"/>
  <c r="F517" i="2" l="1"/>
  <c r="F533" i="2"/>
  <c r="F529" i="2"/>
  <c r="F530" i="2"/>
  <c r="F538" i="2"/>
  <c r="F531" i="2"/>
  <c r="F534" i="2"/>
  <c r="F532" i="2"/>
  <c r="F528" i="2"/>
  <c r="F526" i="2"/>
  <c r="F527" i="2"/>
  <c r="F523" i="2"/>
  <c r="F519" i="2"/>
  <c r="F520" i="2"/>
  <c r="F522" i="2"/>
  <c r="F518" i="2"/>
  <c r="F524" i="2"/>
  <c r="F525" i="2"/>
  <c r="F521" i="2"/>
  <c r="F516" i="2"/>
  <c r="F514" i="2"/>
  <c r="F509" i="2"/>
  <c r="F515" i="2"/>
  <c r="F513" i="2"/>
  <c r="F512" i="2"/>
  <c r="F511" i="2"/>
  <c r="F510" i="2"/>
  <c r="F508" i="2"/>
  <c r="F507" i="2"/>
  <c r="F506" i="2"/>
  <c r="F505" i="2"/>
  <c r="F504" i="2"/>
  <c r="F503" i="2"/>
  <c r="F501" i="2"/>
  <c r="F499" i="2"/>
  <c r="F485" i="2"/>
  <c r="F500" i="2"/>
  <c r="F498" i="2"/>
  <c r="F497" i="2"/>
  <c r="F496" i="2"/>
  <c r="F495" i="2"/>
  <c r="F489" i="2"/>
  <c r="F494" i="2"/>
  <c r="F493" i="2"/>
  <c r="F492" i="2"/>
  <c r="F491" i="2"/>
  <c r="F490" i="2"/>
  <c r="F488" i="2"/>
  <c r="F487" i="2"/>
  <c r="F486" i="2"/>
  <c r="F477" i="2"/>
  <c r="F476" i="2"/>
  <c r="F475" i="2"/>
  <c r="F468" i="2"/>
  <c r="F471" i="2"/>
  <c r="F470" i="2"/>
  <c r="F473" i="2"/>
  <c r="F484" i="2"/>
  <c r="F483" i="2"/>
  <c r="F482" i="2"/>
  <c r="F481" i="2"/>
  <c r="F479" i="2"/>
  <c r="F472" i="2"/>
  <c r="F478" i="2"/>
  <c r="F467" i="2"/>
  <c r="F469" i="2"/>
  <c r="F474" i="2"/>
  <c r="F466" i="2"/>
  <c r="F455" i="2"/>
  <c r="F464" i="2"/>
  <c r="F463" i="2"/>
  <c r="F462" i="2"/>
  <c r="F461" i="2"/>
  <c r="F460" i="2"/>
  <c r="F459" i="2"/>
  <c r="F458" i="2"/>
  <c r="F457" i="2"/>
  <c r="F433" i="2"/>
  <c r="F453" i="2"/>
  <c r="F456" i="2"/>
  <c r="F450" i="2"/>
  <c r="F454" i="2"/>
  <c r="F449" i="2"/>
  <c r="F452" i="2"/>
  <c r="F448" i="2"/>
  <c r="F446" i="2"/>
  <c r="F451" i="2"/>
  <c r="F447" i="2"/>
  <c r="F444" i="2"/>
  <c r="F443" i="2"/>
  <c r="F442" i="2"/>
  <c r="F435" i="2"/>
  <c r="F431" i="2"/>
  <c r="F434" i="2"/>
  <c r="F441" i="2"/>
  <c r="F436" i="2"/>
  <c r="F438" i="2"/>
  <c r="F430" i="2"/>
  <c r="F437" i="2"/>
  <c r="F432" i="2"/>
  <c r="F440" i="2"/>
  <c r="F427" i="2"/>
  <c r="F426" i="2"/>
  <c r="F420" i="2"/>
  <c r="F429" i="2"/>
  <c r="F428" i="2"/>
  <c r="F424" i="2"/>
  <c r="F423" i="2"/>
  <c r="F422" i="2"/>
  <c r="F421" i="2"/>
  <c r="F425" i="2"/>
  <c r="F415" i="2"/>
  <c r="F414" i="2"/>
  <c r="F416" i="2"/>
  <c r="F418" i="2"/>
  <c r="F417" i="2"/>
  <c r="F413" i="2"/>
  <c r="F410" i="2"/>
  <c r="F411" i="2"/>
  <c r="F409" i="2"/>
  <c r="F408" i="2"/>
  <c r="F412" i="2"/>
  <c r="F402" i="2"/>
  <c r="F406" i="2"/>
  <c r="F405" i="2"/>
  <c r="F404" i="2"/>
  <c r="F403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7" i="2"/>
  <c r="F7" i="15"/>
  <c r="F8" i="15"/>
  <c r="D7" i="15"/>
  <c r="D8" i="15"/>
  <c r="E7" i="15" l="1"/>
  <c r="E8" i="15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E24" i="1" l="1"/>
  <c r="F376" i="2" l="1"/>
  <c r="F380" i="2"/>
  <c r="F384" i="2"/>
  <c r="F388" i="2"/>
  <c r="F392" i="2"/>
  <c r="F377" i="2"/>
  <c r="F382" i="2"/>
  <c r="F385" i="2"/>
  <c r="F389" i="2"/>
  <c r="F393" i="2"/>
  <c r="F379" i="2"/>
  <c r="F387" i="2"/>
  <c r="F378" i="2"/>
  <c r="F394" i="2"/>
  <c r="F381" i="2"/>
  <c r="F390" i="2"/>
  <c r="F383" i="2"/>
  <c r="F391" i="2"/>
  <c r="F386" i="2"/>
  <c r="E23" i="1"/>
  <c r="E22" i="1"/>
  <c r="E21" i="1"/>
  <c r="M73" i="2"/>
  <c r="O62" i="2"/>
  <c r="P62" i="2" s="1"/>
  <c r="O61" i="2"/>
  <c r="P61" i="2" s="1"/>
  <c r="E20" i="1"/>
  <c r="I14" i="1"/>
  <c r="P14" i="1"/>
  <c r="N20" i="1"/>
  <c r="E8" i="1"/>
  <c r="F36" i="2" s="1"/>
  <c r="E9" i="1"/>
  <c r="E10" i="1"/>
  <c r="E11" i="1"/>
  <c r="E12" i="1"/>
  <c r="F117" i="2" s="1"/>
  <c r="E13" i="1"/>
  <c r="E14" i="1"/>
  <c r="E15" i="1"/>
  <c r="E16" i="1"/>
  <c r="E17" i="1"/>
  <c r="E18" i="1"/>
  <c r="E19" i="1"/>
  <c r="F300" i="2" s="1"/>
  <c r="F252" i="2" l="1"/>
  <c r="F248" i="2"/>
  <c r="F253" i="2"/>
  <c r="F249" i="2"/>
  <c r="F254" i="2"/>
  <c r="F246" i="2"/>
  <c r="F250" i="2"/>
  <c r="F400" i="2"/>
  <c r="F247" i="2"/>
  <c r="F251" i="2"/>
  <c r="F401" i="2"/>
  <c r="F242" i="2"/>
  <c r="F231" i="2"/>
  <c r="F243" i="2"/>
  <c r="F245" i="2"/>
  <c r="F244" i="2"/>
  <c r="F241" i="2"/>
  <c r="F230" i="2"/>
  <c r="F235" i="2"/>
  <c r="F239" i="2"/>
  <c r="F238" i="2"/>
  <c r="F232" i="2"/>
  <c r="F236" i="2"/>
  <c r="F234" i="2"/>
  <c r="F233" i="2"/>
  <c r="F237" i="2"/>
  <c r="F240" i="2"/>
  <c r="F229" i="2"/>
  <c r="F223" i="2"/>
  <c r="F227" i="2"/>
  <c r="F224" i="2"/>
  <c r="F228" i="2"/>
  <c r="F225" i="2"/>
  <c r="F226" i="2"/>
  <c r="F218" i="2"/>
  <c r="F222" i="2"/>
  <c r="F219" i="2"/>
  <c r="F220" i="2"/>
  <c r="F221" i="2"/>
  <c r="F209" i="2"/>
  <c r="F213" i="2"/>
  <c r="F217" i="2"/>
  <c r="F215" i="2"/>
  <c r="F210" i="2"/>
  <c r="F214" i="2"/>
  <c r="F211" i="2"/>
  <c r="F216" i="2"/>
  <c r="F212" i="2"/>
  <c r="F93" i="2"/>
  <c r="F176" i="2"/>
  <c r="F181" i="2"/>
  <c r="F165" i="2"/>
  <c r="F187" i="2"/>
  <c r="F193" i="2"/>
  <c r="F197" i="2"/>
  <c r="F201" i="2"/>
  <c r="F205" i="2"/>
  <c r="F188" i="2"/>
  <c r="F208" i="2"/>
  <c r="F178" i="2"/>
  <c r="F155" i="2"/>
  <c r="F183" i="2"/>
  <c r="F195" i="2"/>
  <c r="F199" i="2"/>
  <c r="F185" i="2"/>
  <c r="F157" i="2"/>
  <c r="F192" i="2"/>
  <c r="F200" i="2"/>
  <c r="F186" i="2"/>
  <c r="F177" i="2"/>
  <c r="F182" i="2"/>
  <c r="F166" i="2"/>
  <c r="F190" i="2"/>
  <c r="F194" i="2"/>
  <c r="F198" i="2"/>
  <c r="F202" i="2"/>
  <c r="F180" i="2"/>
  <c r="F189" i="2"/>
  <c r="F191" i="2"/>
  <c r="F203" i="2"/>
  <c r="F206" i="2"/>
  <c r="F179" i="2"/>
  <c r="F184" i="2"/>
  <c r="F196" i="2"/>
  <c r="F204" i="2"/>
  <c r="F207" i="2"/>
  <c r="F86" i="2"/>
  <c r="F89" i="2"/>
  <c r="F84" i="2"/>
  <c r="F92" i="2"/>
  <c r="F104" i="2"/>
  <c r="F105" i="2"/>
  <c r="F109" i="2"/>
  <c r="F113" i="2"/>
  <c r="F115" i="2"/>
  <c r="F122" i="2"/>
  <c r="F126" i="2"/>
  <c r="F130" i="2"/>
  <c r="F133" i="2"/>
  <c r="F142" i="2"/>
  <c r="F140" i="2"/>
  <c r="F146" i="2"/>
  <c r="F150" i="2"/>
  <c r="F154" i="2"/>
  <c r="F160" i="2"/>
  <c r="F164" i="2"/>
  <c r="F170" i="2"/>
  <c r="F174" i="2"/>
  <c r="F125" i="2"/>
  <c r="F138" i="2"/>
  <c r="F153" i="2"/>
  <c r="F169" i="2"/>
  <c r="F106" i="2"/>
  <c r="F110" i="2"/>
  <c r="F114" i="2"/>
  <c r="F119" i="2"/>
  <c r="F123" i="2"/>
  <c r="F127" i="2"/>
  <c r="F137" i="2"/>
  <c r="F134" i="2"/>
  <c r="F143" i="2"/>
  <c r="F141" i="2"/>
  <c r="F147" i="2"/>
  <c r="F151" i="2"/>
  <c r="F156" i="2"/>
  <c r="F161" i="2"/>
  <c r="F167" i="2"/>
  <c r="F171" i="2"/>
  <c r="F175" i="2"/>
  <c r="F129" i="2"/>
  <c r="F145" i="2"/>
  <c r="F159" i="2"/>
  <c r="F173" i="2"/>
  <c r="F107" i="2"/>
  <c r="F111" i="2"/>
  <c r="F116" i="2"/>
  <c r="F120" i="2"/>
  <c r="F124" i="2"/>
  <c r="F128" i="2"/>
  <c r="F131" i="2"/>
  <c r="F135" i="2"/>
  <c r="F136" i="2"/>
  <c r="F144" i="2"/>
  <c r="F148" i="2"/>
  <c r="F152" i="2"/>
  <c r="F158" i="2"/>
  <c r="F162" i="2"/>
  <c r="F168" i="2"/>
  <c r="F172" i="2"/>
  <c r="F108" i="2"/>
  <c r="F112" i="2"/>
  <c r="F118" i="2"/>
  <c r="F121" i="2"/>
  <c r="F132" i="2"/>
  <c r="F139" i="2"/>
  <c r="F149" i="2"/>
  <c r="F163" i="2"/>
  <c r="F87" i="2"/>
  <c r="F85" i="2"/>
  <c r="F88" i="2"/>
  <c r="F97" i="2"/>
  <c r="F101" i="2"/>
  <c r="F98" i="2"/>
  <c r="F102" i="2"/>
  <c r="F99" i="2"/>
  <c r="F103" i="2"/>
  <c r="F100" i="2"/>
  <c r="F91" i="2"/>
  <c r="F94" i="2"/>
  <c r="F90" i="2"/>
  <c r="F95" i="2"/>
  <c r="F96" i="2"/>
  <c r="F82" i="2"/>
  <c r="F83" i="2"/>
  <c r="F79" i="2"/>
  <c r="F80" i="2"/>
  <c r="F76" i="2"/>
  <c r="F78" i="2"/>
  <c r="F81" i="2"/>
  <c r="F57" i="2"/>
  <c r="F59" i="2"/>
  <c r="F63" i="2"/>
  <c r="F67" i="2"/>
  <c r="F68" i="2"/>
  <c r="F75" i="2"/>
  <c r="F60" i="2"/>
  <c r="F65" i="2"/>
  <c r="F69" i="2"/>
  <c r="F72" i="2"/>
  <c r="F77" i="2"/>
  <c r="F61" i="2"/>
  <c r="F64" i="2"/>
  <c r="F70" i="2"/>
  <c r="F73" i="2"/>
  <c r="F58" i="2"/>
  <c r="F62" i="2"/>
  <c r="F66" i="2"/>
  <c r="F71" i="2"/>
  <c r="F74" i="2"/>
  <c r="F55" i="2"/>
  <c r="F56" i="2"/>
  <c r="F51" i="2"/>
  <c r="F53" i="2"/>
  <c r="F54" i="2"/>
  <c r="F52" i="2"/>
  <c r="F49" i="2"/>
  <c r="F50" i="2"/>
  <c r="F48" i="2"/>
  <c r="F16" i="2"/>
  <c r="F23" i="2"/>
  <c r="F27" i="2"/>
  <c r="F37" i="2"/>
  <c r="F41" i="2"/>
  <c r="F45" i="2"/>
  <c r="F25" i="2"/>
  <c r="F43" i="2"/>
  <c r="F22" i="2"/>
  <c r="F24" i="2"/>
  <c r="F29" i="2"/>
  <c r="F39" i="2"/>
  <c r="F42" i="2"/>
  <c r="F46" i="2"/>
  <c r="F32" i="2"/>
  <c r="F38" i="2"/>
  <c r="F47" i="2"/>
  <c r="F26" i="2"/>
  <c r="F33" i="2"/>
  <c r="F40" i="2"/>
  <c r="F44" i="2"/>
  <c r="F13" i="2"/>
  <c r="F18" i="2"/>
  <c r="F28" i="2"/>
  <c r="F35" i="2"/>
  <c r="F14" i="2"/>
  <c r="F19" i="2"/>
  <c r="F30" i="2"/>
  <c r="F15" i="2"/>
  <c r="F20" i="2"/>
  <c r="F31" i="2"/>
  <c r="F17" i="2"/>
  <c r="F21" i="2"/>
  <c r="F34" i="2"/>
  <c r="F12" i="2"/>
  <c r="F10" i="2"/>
  <c r="F9" i="2"/>
  <c r="F11" i="2"/>
  <c r="F7" i="2"/>
  <c r="F8" i="2"/>
  <c r="F303" i="2"/>
  <c r="F307" i="2"/>
  <c r="F311" i="2"/>
  <c r="F315" i="2"/>
  <c r="F319" i="2"/>
  <c r="F323" i="2"/>
  <c r="F304" i="2"/>
  <c r="F308" i="2"/>
  <c r="F312" i="2"/>
  <c r="F316" i="2"/>
  <c r="F320" i="2"/>
  <c r="F396" i="2"/>
  <c r="F309" i="2"/>
  <c r="F313" i="2"/>
  <c r="F317" i="2"/>
  <c r="F321" i="2"/>
  <c r="F310" i="2"/>
  <c r="F314" i="2"/>
  <c r="F397" i="2"/>
  <c r="F398" i="2"/>
  <c r="F322" i="2"/>
  <c r="F302" i="2"/>
  <c r="F318" i="2"/>
  <c r="F361" i="2"/>
  <c r="F365" i="2"/>
  <c r="F368" i="2"/>
  <c r="F372" i="2"/>
  <c r="F357" i="2"/>
  <c r="F362" i="2"/>
  <c r="F366" i="2"/>
  <c r="F369" i="2"/>
  <c r="F373" i="2"/>
  <c r="F364" i="2"/>
  <c r="F371" i="2"/>
  <c r="F358" i="2"/>
  <c r="F367" i="2"/>
  <c r="F374" i="2"/>
  <c r="F360" i="2"/>
  <c r="F375" i="2"/>
  <c r="F363" i="2"/>
  <c r="F359" i="2"/>
  <c r="F370" i="2"/>
  <c r="F327" i="2"/>
  <c r="F331" i="2"/>
  <c r="F335" i="2"/>
  <c r="F339" i="2"/>
  <c r="F399" i="2"/>
  <c r="F324" i="2"/>
  <c r="F328" i="2"/>
  <c r="F332" i="2"/>
  <c r="F336" i="2"/>
  <c r="F340" i="2"/>
  <c r="F325" i="2"/>
  <c r="F333" i="2"/>
  <c r="F326" i="2"/>
  <c r="F338" i="2"/>
  <c r="F337" i="2"/>
  <c r="F330" i="2"/>
  <c r="F341" i="2"/>
  <c r="F334" i="2"/>
  <c r="F286" i="2"/>
  <c r="F290" i="2"/>
  <c r="F294" i="2"/>
  <c r="F298" i="2"/>
  <c r="F395" i="2"/>
  <c r="F287" i="2"/>
  <c r="F291" i="2"/>
  <c r="F295" i="2"/>
  <c r="F299" i="2"/>
  <c r="F288" i="2"/>
  <c r="F292" i="2"/>
  <c r="F296" i="2"/>
  <c r="F301" i="2"/>
  <c r="F293" i="2"/>
  <c r="F297" i="2"/>
  <c r="F289" i="2"/>
  <c r="F306" i="2"/>
  <c r="F256" i="2"/>
  <c r="F260" i="2"/>
  <c r="F264" i="2"/>
  <c r="F270" i="2"/>
  <c r="F274" i="2"/>
  <c r="F278" i="2"/>
  <c r="F282" i="2"/>
  <c r="F257" i="2"/>
  <c r="F261" i="2"/>
  <c r="F265" i="2"/>
  <c r="F271" i="2"/>
  <c r="F275" i="2"/>
  <c r="F279" i="2"/>
  <c r="F283" i="2"/>
  <c r="F258" i="2"/>
  <c r="F262" i="2"/>
  <c r="F268" i="2"/>
  <c r="F272" i="2"/>
  <c r="F276" i="2"/>
  <c r="F280" i="2"/>
  <c r="F284" i="2"/>
  <c r="F305" i="2"/>
  <c r="F329" i="2"/>
  <c r="F259" i="2"/>
  <c r="F277" i="2"/>
  <c r="F267" i="2"/>
  <c r="F263" i="2"/>
  <c r="F281" i="2"/>
  <c r="F255" i="2"/>
  <c r="F266" i="2"/>
  <c r="F269" i="2"/>
  <c r="F285" i="2"/>
  <c r="F273" i="2"/>
  <c r="F343" i="2"/>
  <c r="F347" i="2"/>
  <c r="F351" i="2"/>
  <c r="F356" i="2"/>
  <c r="F344" i="2"/>
  <c r="F348" i="2"/>
  <c r="F352" i="2"/>
  <c r="F353" i="2"/>
  <c r="F346" i="2"/>
  <c r="F355" i="2"/>
  <c r="F354" i="2"/>
  <c r="F349" i="2"/>
  <c r="F342" i="2"/>
  <c r="F350" i="2"/>
  <c r="F345" i="2"/>
  <c r="I12" i="1"/>
  <c r="I15" i="1" s="1"/>
  <c r="I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Mario</author>
  </authors>
  <commentList>
    <comment ref="D100" authorId="0" shapeId="0" xr:uid="{052675AE-6CCC-4F02-90EF-3224B200E8D3}">
      <text>
        <r>
          <rPr>
            <b/>
            <sz val="9"/>
            <color indexed="81"/>
            <rFont val="Tahoma"/>
            <family val="2"/>
          </rPr>
          <t>Carlos Mario:</t>
        </r>
        <r>
          <rPr>
            <sz val="9"/>
            <color indexed="81"/>
            <rFont val="Tahoma"/>
            <family val="2"/>
          </rPr>
          <t xml:space="preserve">
Estas se dañaron hubo que darles de baja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Mario</author>
  </authors>
  <commentList>
    <comment ref="H12" authorId="0" shapeId="0" xr:uid="{0ABC709F-12DC-4AD5-BB21-DDF73D9A642E}">
      <text>
        <r>
          <rPr>
            <b/>
            <sz val="9"/>
            <color indexed="81"/>
            <rFont val="Tahoma"/>
            <family val="2"/>
          </rPr>
          <t>Carlos Mario:</t>
        </r>
        <r>
          <rPr>
            <sz val="9"/>
            <color indexed="81"/>
            <rFont val="Tahoma"/>
            <family val="2"/>
          </rPr>
          <t xml:space="preserve">
Esta casilla es una lista despegable, seleccione el corte y muestra la información automaticamente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Mario</author>
  </authors>
  <commentList>
    <comment ref="D413" authorId="0" shapeId="0" xr:uid="{F7A4C5EE-74B0-4F23-9D1E-F9A41C0DA168}">
      <text>
        <r>
          <rPr>
            <b/>
            <sz val="9"/>
            <color indexed="81"/>
            <rFont val="Tahoma"/>
            <family val="2"/>
          </rPr>
          <t>Carlos Mario:</t>
        </r>
        <r>
          <rPr>
            <sz val="9"/>
            <color indexed="81"/>
            <rFont val="Tahoma"/>
            <family val="2"/>
          </rPr>
          <t xml:space="preserve">
Se termino el 12/4/23
</t>
        </r>
      </text>
    </comment>
    <comment ref="D464" authorId="0" shapeId="0" xr:uid="{B73A7391-7E86-474C-9A33-11BEDD3EF330}">
      <text>
        <r>
          <rPr>
            <b/>
            <sz val="9"/>
            <color indexed="81"/>
            <rFont val="Tahoma"/>
            <family val="2"/>
          </rPr>
          <t>Carlos Mario:</t>
        </r>
        <r>
          <rPr>
            <sz val="9"/>
            <color indexed="81"/>
            <rFont val="Tahoma"/>
            <family val="2"/>
          </rPr>
          <t xml:space="preserve">
Se corto el 1 de agosto
</t>
        </r>
      </text>
    </comment>
    <comment ref="D465" authorId="0" shapeId="0" xr:uid="{8DD0DC9E-4449-443A-9ACE-5BAB24CFAA23}">
      <text>
        <r>
          <rPr>
            <b/>
            <sz val="9"/>
            <color indexed="81"/>
            <rFont val="Tahoma"/>
            <family val="2"/>
          </rPr>
          <t>Carlos Mario:</t>
        </r>
        <r>
          <rPr>
            <sz val="9"/>
            <color indexed="81"/>
            <rFont val="Tahoma"/>
            <family val="2"/>
          </rPr>
          <t xml:space="preserve">
Corte Primera Parte 29/9/23
Inicio Cosecha
2/10/23
Corte 2da Parte
4/10/23
Finalizacion Cosecha
10/10/23</t>
        </r>
      </text>
    </comment>
    <comment ref="D480" authorId="0" shapeId="0" xr:uid="{F7004420-459B-4E24-B863-405A9381E721}">
      <text>
        <r>
          <rPr>
            <b/>
            <sz val="9"/>
            <color indexed="81"/>
            <rFont val="Tahoma"/>
            <family val="2"/>
          </rPr>
          <t>Carlos Mario:</t>
        </r>
        <r>
          <rPr>
            <sz val="9"/>
            <color indexed="81"/>
            <rFont val="Tahoma"/>
            <family val="2"/>
          </rPr>
          <t xml:space="preserve">
Corte 1ra Parte
13/10/23
Cosecha 1ra Parte
16/10/23
Corte 2da Parte
8-11-23
Cosecha 2da Parte
10-11-23
Corte 3ra Parte
13-11-23
Cosecha 3ra Parte
20-11-23</t>
        </r>
      </text>
    </comment>
    <comment ref="D501" authorId="0" shapeId="0" xr:uid="{5F88D67E-E7FC-41DB-99B7-2F3A5F16A303}">
      <text>
        <r>
          <rPr>
            <b/>
            <sz val="9"/>
            <color indexed="81"/>
            <rFont val="Tahoma"/>
            <family val="2"/>
          </rPr>
          <t>Carlos Mario:</t>
        </r>
        <r>
          <rPr>
            <sz val="9"/>
            <color indexed="81"/>
            <rFont val="Tahoma"/>
            <family val="2"/>
          </rPr>
          <t xml:space="preserve">
Inicio Corte 3ra Parte
13-11-23
Cosecha 3ra Parte
20-11-23</t>
        </r>
      </text>
    </comment>
    <comment ref="D515" authorId="0" shapeId="0" xr:uid="{B339C19B-C299-4C05-9241-9945D6B78BC3}">
      <text>
        <r>
          <rPr>
            <b/>
            <sz val="9"/>
            <color indexed="81"/>
            <rFont val="Tahoma"/>
            <family val="2"/>
          </rPr>
          <t>Carlos Mario:</t>
        </r>
        <r>
          <rPr>
            <sz val="9"/>
            <color indexed="81"/>
            <rFont val="Tahoma"/>
            <family val="2"/>
          </rPr>
          <t xml:space="preserve">
Fecha Inicio Corte 20 Dic 23
Fecha Final
15/Ene/24</t>
        </r>
      </text>
    </comment>
    <comment ref="E562" authorId="0" shapeId="0" xr:uid="{93396B6B-E8D7-459F-A87E-817F0665C2DF}">
      <text>
        <r>
          <rPr>
            <b/>
            <sz val="9"/>
            <color indexed="81"/>
            <rFont val="Tahoma"/>
            <family val="2"/>
          </rPr>
          <t>Carlos Mario:</t>
        </r>
        <r>
          <rPr>
            <sz val="9"/>
            <color indexed="81"/>
            <rFont val="Tahoma"/>
            <family val="2"/>
          </rPr>
          <t xml:space="preserve">
Inicio Corte 29 15/7/24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76437-1F78-43A3-A660-8CA416B7D29E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FF05899-73C8-441F-B9DD-10EC9BBBFF3C}" name="WorksheetConnection_Gestión de inventarios1.xlsx!entradas" type="102" refreshedVersion="7" minRefreshableVersion="5">
    <extLst>
      <ext xmlns:x15="http://schemas.microsoft.com/office/spreadsheetml/2010/11/main" uri="{DE250136-89BD-433C-8126-D09CA5730AF9}">
        <x15:connection id="entradas">
          <x15:rangePr sourceName="_xlcn.WorksheetConnection_Gestióndeinventarios1.xlsxentradas1"/>
        </x15:connection>
      </ext>
    </extLst>
  </connection>
  <connection id="3" xr16:uid="{8E32ED06-F2BB-4AD5-A4E0-2683C050040B}" name="WorksheetConnection_Gestión de inventarios1.xlsx!salidas" type="102" refreshedVersion="7" minRefreshableVersion="5">
    <extLst>
      <ext xmlns:x15="http://schemas.microsoft.com/office/spreadsheetml/2010/11/main" uri="{DE250136-89BD-433C-8126-D09CA5730AF9}">
        <x15:connection id="salidas">
          <x15:rangePr sourceName="_xlcn.WorksheetConnection_Gestióndeinventarios1.xlsxsalidas1"/>
        </x15:connection>
      </ext>
    </extLst>
  </connection>
  <connection id="4" xr16:uid="{EA2FFB73-00AC-4021-9AD4-7E45D6D450F5}" name="WorksheetConnection_Gestión de inventarios1.xlsx!sinentradas" type="102" refreshedVersion="7" minRefreshableVersion="5">
    <extLst>
      <ext xmlns:x15="http://schemas.microsoft.com/office/spreadsheetml/2010/11/main" uri="{DE250136-89BD-433C-8126-D09CA5730AF9}">
        <x15:connection id="sinentradas">
          <x15:rangePr sourceName="_xlcn.WorksheetConnection_Gestióndeinventarios1.xlsxsinentrada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alidas].[Cliente].&amp;[Entrada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<sst xmlns="http://schemas.openxmlformats.org/spreadsheetml/2006/main" count="2219" uniqueCount="170">
  <si>
    <t>Cantidad</t>
  </si>
  <si>
    <t>C001</t>
  </si>
  <si>
    <t>Cliente</t>
  </si>
  <si>
    <t>C002</t>
  </si>
  <si>
    <t>SALIDAS Y ENTRADAS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</si>
  <si>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</si>
  <si>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</si>
  <si>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</si>
  <si>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</si>
  <si>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</si>
  <si>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</si>
  <si>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</si>
  <si>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</si>
  <si>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</si>
  <si>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Liliana Duque</t>
  </si>
  <si>
    <t>1ra</t>
  </si>
  <si>
    <t>2da</t>
  </si>
  <si>
    <t>Jaime Arango</t>
  </si>
  <si>
    <t>Adolfo Zuñiga</t>
  </si>
  <si>
    <t>Mario  Llanos</t>
  </si>
  <si>
    <t>German Mejia</t>
  </si>
  <si>
    <t>Entradas</t>
  </si>
  <si>
    <t>Alberto Rojas</t>
  </si>
  <si>
    <t>Diego Franco</t>
  </si>
  <si>
    <t>-</t>
  </si>
  <si>
    <t>Jose Gomez Botero</t>
  </si>
  <si>
    <t>Cindy Garcia</t>
  </si>
  <si>
    <t>C012</t>
  </si>
  <si>
    <t>Fernanda Perea</t>
  </si>
  <si>
    <t>Agroveterinaria J &amp; M</t>
  </si>
  <si>
    <t>Concentrados el Ideal</t>
  </si>
  <si>
    <t>Lucy  Perez</t>
  </si>
  <si>
    <t>Felix Orozco</t>
  </si>
  <si>
    <t>Consumo interno</t>
  </si>
  <si>
    <t>C013</t>
  </si>
  <si>
    <t>Maria Angela Pelaez</t>
  </si>
  <si>
    <t>Nicolas Jaramillo</t>
  </si>
  <si>
    <t>Argemiro Montoya</t>
  </si>
  <si>
    <t>Corte 12</t>
  </si>
  <si>
    <t>Corte 13</t>
  </si>
  <si>
    <t>C014</t>
  </si>
  <si>
    <t>German Gomez</t>
  </si>
  <si>
    <t>Laura Escobar</t>
  </si>
  <si>
    <t>C015</t>
  </si>
  <si>
    <t>Criadero Villa Sofia</t>
  </si>
  <si>
    <t>Creaciones Sharo</t>
  </si>
  <si>
    <t>Rodrigo Corrales</t>
  </si>
  <si>
    <t>C016</t>
  </si>
  <si>
    <t>C017</t>
  </si>
  <si>
    <t>Agropecuaria Chiquique</t>
  </si>
  <si>
    <t>Oscar Lopez</t>
  </si>
  <si>
    <t>Marta Lucia Barbosa</t>
  </si>
  <si>
    <t>Desecho</t>
  </si>
  <si>
    <t>Suganorte</t>
  </si>
  <si>
    <t>Luisa Duque</t>
  </si>
  <si>
    <t>Gil Gomez</t>
  </si>
  <si>
    <t>Hassagro</t>
  </si>
  <si>
    <t>Luis Mario Garcia</t>
  </si>
  <si>
    <t>Norbey Cardona</t>
  </si>
  <si>
    <t>Maria Fernanda Perea</t>
  </si>
  <si>
    <t>Pedro Rendon</t>
  </si>
  <si>
    <t>Orlando Alvarez</t>
  </si>
  <si>
    <t>Frigorifico el Goloso</t>
  </si>
  <si>
    <t>Jhon Montoya</t>
  </si>
  <si>
    <t>Etiquetas de fila</t>
  </si>
  <si>
    <t>Total general</t>
  </si>
  <si>
    <t>Suma de Cantidad</t>
  </si>
  <si>
    <t>ene</t>
  </si>
  <si>
    <t>abr</t>
  </si>
  <si>
    <t>Etiquetas de columna</t>
  </si>
  <si>
    <t>Suma de Total Compra ($)</t>
  </si>
  <si>
    <t>.</t>
  </si>
  <si>
    <t>Suma de Clase</t>
  </si>
  <si>
    <t>C018</t>
  </si>
  <si>
    <t>Julian Valencia</t>
  </si>
  <si>
    <t>C019</t>
  </si>
  <si>
    <t>Alejandro Garcia</t>
  </si>
  <si>
    <t>Willinton Sanchez</t>
  </si>
  <si>
    <t>C020</t>
  </si>
  <si>
    <t>Nicolas Gamboa</t>
  </si>
  <si>
    <t>Lucelia Velez</t>
  </si>
  <si>
    <t>C021</t>
  </si>
  <si>
    <t>jul</t>
  </si>
  <si>
    <t>C022</t>
  </si>
  <si>
    <t>C023</t>
  </si>
  <si>
    <t>Juan Esteban Salazar</t>
  </si>
  <si>
    <t>Veterinaria la Granja</t>
  </si>
  <si>
    <t>jun</t>
  </si>
  <si>
    <t>C024</t>
  </si>
  <si>
    <t>C025</t>
  </si>
  <si>
    <t>Noe Sanchez</t>
  </si>
  <si>
    <t>Fajas Bella Dona</t>
  </si>
  <si>
    <t>C026</t>
  </si>
  <si>
    <t>C027</t>
  </si>
  <si>
    <t>C028</t>
  </si>
  <si>
    <t>Almacen el Campesino</t>
  </si>
  <si>
    <t>Claudia Jaramillo</t>
  </si>
  <si>
    <t>Lucy Perez</t>
  </si>
  <si>
    <t>Ravenworth S.A.S</t>
  </si>
  <si>
    <t>Alejandro Medina</t>
  </si>
  <si>
    <t>Villa Sofia</t>
  </si>
  <si>
    <t>C029</t>
  </si>
  <si>
    <t>ago</t>
  </si>
  <si>
    <t>oct</t>
  </si>
  <si>
    <t>nov</t>
  </si>
  <si>
    <t>dic</t>
  </si>
  <si>
    <t>La Vaca Lola</t>
  </si>
  <si>
    <t>Pepito Perez</t>
  </si>
  <si>
    <t>Juan Valdez</t>
  </si>
  <si>
    <t>Justo &amp; Heno</t>
  </si>
  <si>
    <t xml:space="preserve">Justo &amp; Heno </t>
  </si>
  <si>
    <t>Andres Perez</t>
  </si>
  <si>
    <t>Oscar Rodriguez</t>
  </si>
  <si>
    <t>Alejandro Vega</t>
  </si>
  <si>
    <t>Ivan Mayor</t>
  </si>
  <si>
    <t>La Esnedita</t>
  </si>
  <si>
    <t>Viviana Mayor</t>
  </si>
  <si>
    <t>Leon Mayor</t>
  </si>
  <si>
    <t>Carlos Aguado</t>
  </si>
  <si>
    <t>Eddie Marin</t>
  </si>
  <si>
    <t>Juan Mayor</t>
  </si>
  <si>
    <t>AgroHorse</t>
  </si>
  <si>
    <t xml:space="preserve">Equitacion </t>
  </si>
  <si>
    <t>Andres Parra</t>
  </si>
  <si>
    <t>Cattle Milk</t>
  </si>
  <si>
    <t>Sofia Mayor</t>
  </si>
  <si>
    <t>Horse Store</t>
  </si>
  <si>
    <t>Alejandro Sanchez</t>
  </si>
  <si>
    <t>Carles Montoya</t>
  </si>
  <si>
    <t>Laura Padilla</t>
  </si>
  <si>
    <t>Marco Aurelio</t>
  </si>
  <si>
    <t>Farmer LiveStock</t>
  </si>
  <si>
    <t>DashBoard Production &amp; Sale</t>
  </si>
  <si>
    <t>About This Project</t>
  </si>
  <si>
    <r>
      <t>This dashboard was created for a small business (</t>
    </r>
    <r>
      <rPr>
        <i/>
        <sz val="11"/>
        <color theme="1"/>
        <rFont val="Calibri"/>
        <family val="2"/>
        <scheme val="minor"/>
      </rPr>
      <t>PYME</t>
    </r>
    <r>
      <rPr>
        <sz val="11"/>
        <color theme="1"/>
        <rFont val="Calibri"/>
        <family val="2"/>
        <scheme val="minor"/>
      </rPr>
      <t xml:space="preserve">) in Colombia that decided to enter a new market: </t>
    </r>
    <r>
      <rPr>
        <b/>
        <sz val="11"/>
        <color theme="1"/>
        <rFont val="Calibri"/>
        <family val="2"/>
        <scheme val="minor"/>
      </rPr>
      <t>livestock feed</t>
    </r>
    <r>
      <rPr>
        <sz val="11"/>
        <color theme="1"/>
        <rFont val="Calibri"/>
        <family val="2"/>
        <scheme val="minor"/>
      </rPr>
      <t>.</t>
    </r>
  </si>
  <si>
    <r>
      <t xml:space="preserve">As part of this initiative, the company began producing and selling </t>
    </r>
    <r>
      <rPr>
        <b/>
        <sz val="11"/>
        <color theme="1"/>
        <rFont val="Calibri"/>
        <family val="2"/>
        <scheme val="minor"/>
      </rPr>
      <t>hay</t>
    </r>
    <r>
      <rPr>
        <sz val="11"/>
        <color theme="1"/>
        <rFont val="Calibri"/>
        <family val="2"/>
        <scheme val="minor"/>
      </rPr>
      <t xml:space="preserve"> in the region. However, due to manual inventory tracking, </t>
    </r>
  </si>
  <si>
    <t>they faced significant losses and lacked real-time visibility into their operations. This project was born out of the need to improve</t>
  </si>
  <si>
    <t>the company's decision-making through data. It focuses on key performance indicators (KPIs) related to:</t>
  </si>
  <si>
    <t>Production Volumes</t>
  </si>
  <si>
    <t>Sales performance</t>
  </si>
  <si>
    <t>Client Behavior</t>
  </si>
  <si>
    <t>Revenues and Loses</t>
  </si>
  <si>
    <r>
      <t xml:space="preserve">The goal: </t>
    </r>
    <r>
      <rPr>
        <b/>
        <sz val="11"/>
        <color theme="1"/>
        <rFont val="Calibri"/>
        <family val="2"/>
        <scheme val="minor"/>
      </rPr>
      <t>turn raw data into clear, actionable insights.</t>
    </r>
  </si>
  <si>
    <t>The codes C001, C002... represent the harvest code by area and evolve according to their historical sequence.</t>
  </si>
  <si>
    <r>
      <t xml:space="preserve">Note: </t>
    </r>
    <r>
      <rPr>
        <sz val="11"/>
        <color theme="1"/>
        <rFont val="Calibri"/>
        <family val="2"/>
        <scheme val="minor"/>
      </rPr>
      <t>This is a simplified version of a real business case. All sensitive data has been anonymized.</t>
    </r>
  </si>
  <si>
    <t>INFROMATION ABOUT HARVEST</t>
  </si>
  <si>
    <t>Harvest</t>
  </si>
  <si>
    <t>Cost ($)</t>
  </si>
  <si>
    <t>Year</t>
  </si>
  <si>
    <t>Amount</t>
  </si>
  <si>
    <t>Stock</t>
  </si>
  <si>
    <t>Total sales by harvest</t>
  </si>
  <si>
    <t>Total sales</t>
  </si>
  <si>
    <t>Internal consumption</t>
  </si>
  <si>
    <t>Profit Gross</t>
  </si>
  <si>
    <t>Date</t>
  </si>
  <si>
    <t>No Remission</t>
  </si>
  <si>
    <t>Harvest Code</t>
  </si>
  <si>
    <t>Client</t>
  </si>
  <si>
    <t>Stock available</t>
  </si>
  <si>
    <t>Sale Price ($)</t>
  </si>
  <si>
    <t>Total Purchase ($)</t>
  </si>
  <si>
    <t>Amount Sale</t>
  </si>
  <si>
    <t>Total Pucharse ($)</t>
  </si>
  <si>
    <t>2020: C001, C002,C003</t>
  </si>
  <si>
    <t>2021: C004,C005,C006,C007,C008</t>
  </si>
  <si>
    <t>2022: C009…C015</t>
  </si>
  <si>
    <t>2023: C016…C023</t>
  </si>
  <si>
    <t>2024: C024…C029</t>
  </si>
  <si>
    <t>The values ​​presented are in Colombian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</si>
</sst>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dd/mm/yyyy;@"/>
  </numFmts>
  <fonts count="1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63">
    <xf numFmtId="0" fontId="0" fillId="0" borderId="0" xfId="0"/>
    <xf numFmtId="41" fontId="0" fillId="0" borderId="0" xfId="0" applyNumberFormat="1"/>
    <xf numFmtId="0" fontId="0" fillId="0" borderId="0" xfId="1" applyNumberFormat="1" applyFo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1" fontId="7" fillId="0" borderId="0" xfId="0" applyNumberFormat="1" applyFont="1" applyAlignment="1">
      <alignment horizontal="right" vertical="center"/>
    </xf>
    <xf numFmtId="41" fontId="0" fillId="0" borderId="0" xfId="2" applyNumberFormat="1" applyFont="1"/>
    <xf numFmtId="17" fontId="0" fillId="0" borderId="0" xfId="0" applyNumberFormat="1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center" vertical="center"/>
    </xf>
    <xf numFmtId="1" fontId="0" fillId="0" borderId="0" xfId="0" applyNumberFormat="1"/>
    <xf numFmtId="44" fontId="0" fillId="0" borderId="9" xfId="2" applyFont="1" applyBorder="1"/>
    <xf numFmtId="0" fontId="0" fillId="2" borderId="9" xfId="0" applyFill="1" applyBorder="1"/>
    <xf numFmtId="41" fontId="0" fillId="0" borderId="9" xfId="0" applyNumberFormat="1" applyBorder="1"/>
    <xf numFmtId="0" fontId="12" fillId="0" borderId="0" xfId="0" applyFont="1"/>
    <xf numFmtId="0" fontId="0" fillId="0" borderId="9" xfId="0" applyBorder="1"/>
    <xf numFmtId="44" fontId="0" fillId="0" borderId="9" xfId="0" applyNumberFormat="1" applyBorder="1"/>
    <xf numFmtId="44" fontId="0" fillId="0" borderId="0" xfId="0" applyNumberFormat="1"/>
    <xf numFmtId="0" fontId="0" fillId="3" borderId="12" xfId="0" applyFill="1" applyBorder="1"/>
    <xf numFmtId="0" fontId="0" fillId="0" borderId="12" xfId="0" applyBorder="1"/>
    <xf numFmtId="44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4" borderId="0" xfId="0" applyFill="1"/>
    <xf numFmtId="0" fontId="0" fillId="5" borderId="0" xfId="0" applyFill="1"/>
    <xf numFmtId="14" fontId="0" fillId="0" borderId="0" xfId="0" applyNumberFormat="1"/>
    <xf numFmtId="0" fontId="13" fillId="4" borderId="0" xfId="0" applyFont="1" applyFill="1" applyAlignment="1">
      <alignment horizontal="center" vertical="center" wrapText="1"/>
    </xf>
    <xf numFmtId="0" fontId="11" fillId="4" borderId="0" xfId="0" applyFont="1" applyFill="1"/>
    <xf numFmtId="0" fontId="11" fillId="0" borderId="0" xfId="0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43" fontId="0" fillId="0" borderId="16" xfId="0" applyNumberFormat="1" applyBorder="1"/>
    <xf numFmtId="43" fontId="0" fillId="0" borderId="17" xfId="0" applyNumberFormat="1" applyBorder="1"/>
    <xf numFmtId="43" fontId="0" fillId="0" borderId="18" xfId="0" applyNumberFormat="1" applyBorder="1"/>
    <xf numFmtId="43" fontId="0" fillId="0" borderId="19" xfId="0" applyNumberFormat="1" applyBorder="1"/>
    <xf numFmtId="43" fontId="0" fillId="0" borderId="20" xfId="0" applyNumberFormat="1" applyBorder="1"/>
    <xf numFmtId="43" fontId="0" fillId="0" borderId="21" xfId="0" applyNumberFormat="1" applyBorder="1"/>
    <xf numFmtId="46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3" fillId="4" borderId="0" xfId="0" applyFont="1" applyFill="1" applyAlignment="1">
      <alignment horizontal="center" vertical="center"/>
    </xf>
  </cellXfs>
  <cellStyles count="3">
    <cellStyle name="Moneda" xfId="2" builtinId="4"/>
    <cellStyle name="Normal" xfId="0" builtinId="0"/>
    <cellStyle name="Porcentaje" xfId="1" builtinId="5"/>
  </cellStyles>
  <dxfs count="28">
    <dxf>
      <numFmt numFmtId="33" formatCode="_-* #,##0_-;\-* #,##0_-;_-* &quot;-&quot;_-;_-@_-"/>
    </dxf>
    <dxf>
      <numFmt numFmtId="33" formatCode="_-* #,##0_-;\-* #,##0_-;_-* &quot;-&quot;_-;_-@_-"/>
    </dxf>
    <dxf>
      <numFmt numFmtId="164" formatCode="dd/mm/yyyy;@"/>
      <alignment horizontal="left" textRotation="0" wrapText="0" indent="0" justifyLastLine="0" shrinkToFit="0" readingOrder="0"/>
    </dxf>
    <dxf>
      <numFmt numFmtId="35" formatCode="_-* #,##0.00_-;\-* #,##0.00_-;_-* &quot;-&quot;??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numFmt numFmtId="1" formatCode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  <dxf>
      <numFmt numFmtId="1" formatCode="0"/>
    </dxf>
    <dxf>
      <font>
        <b/>
        <sz val="11"/>
        <color theme="1"/>
      </font>
      <border>
        <vertical/>
        <horizontal/>
      </border>
    </dxf>
    <dxf>
      <font>
        <b/>
        <i val="0"/>
        <sz val="14"/>
        <color theme="1"/>
        <name val="Calibri"/>
        <family val="2"/>
        <scheme val="minor"/>
      </font>
      <fill>
        <patternFill patternType="solid"/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 patternType="solid"/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ont>
        <b/>
        <i val="0"/>
        <sz val="14"/>
        <name val="Calibri"/>
        <family val="2"/>
        <scheme val="minor"/>
      </font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6" defaultTableStyle="TableStyleMedium2" defaultPivotStyle="PivotStyleLight16">
    <tableStyle name="Estilo de escala de tiempo 1" pivot="0" table="0" count="8" xr9:uid="{B24157D8-DE6D-4574-980E-D5F97F640435}">
      <tableStyleElement type="wholeTable" dxfId="27"/>
      <tableStyleElement type="headerRow" dxfId="26"/>
    </tableStyle>
    <tableStyle name="SlicerStyleLight1 2" pivot="0" table="0" count="10" xr9:uid="{FBC6C5B8-B76C-4CA8-859E-E0BC4014EDDE}">
      <tableStyleElement type="wholeTable" dxfId="25"/>
      <tableStyleElement type="headerRow" dxfId="24"/>
    </tableStyle>
    <tableStyle name="SlicerStyleLight6 2" pivot="0" table="0" count="10" xr9:uid="{A15A0986-C800-4B69-9C35-01F5543F3DFB}">
      <tableStyleElement type="wholeTable" dxfId="23"/>
      <tableStyleElement type="headerRow" dxfId="22"/>
    </tableStyle>
    <tableStyle name="TimeSlicerStyleDark5 2" pivot="0" table="0" count="9" xr9:uid="{6FA1D652-218B-477D-961C-45A8AD43DB7B}">
      <tableStyleElement type="wholeTable" dxfId="21"/>
      <tableStyleElement type="headerRow" dxfId="20"/>
    </tableStyle>
    <tableStyle name="TimeSlicerStyleLight6 2" pivot="0" table="0" count="9" xr9:uid="{707B1831-E085-4FB7-888A-8A632C256B3B}">
      <tableStyleElement type="wholeTable" dxfId="19"/>
      <tableStyleElement type="headerRow" dxfId="18"/>
    </tableStyle>
    <tableStyle name="TimeSlicerStyleLight6 2 2" pivot="0" table="0" count="9" xr9:uid="{F0D0A8D3-9499-416B-A6BC-7BCF3E09A692}">
      <tableStyleElement type="wholeTable" dxfId="17"/>
      <tableStyleElement type="headerRow" dxfId="16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27"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8" tint="0.39997558519241921"/>
              <bgColor theme="8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249977111117893"/>
              </stop>
              <stop position="1">
                <color theme="0" tint="-0.249977111117893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8"/>
              </stop>
              <stop position="1">
                <color theme="8" tint="-0.499984740745262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4"/>
            <color theme="1"/>
            <name val="Calibri"/>
            <family val="2"/>
            <scheme val="minor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6 2 2">
        <x15:timelineStyle name="Estilo de escala de tiempo 1">
          <x15:timelineStyleElements>
            <x15:timelineStyleElement type="selectionLabel" dxfId="26"/>
            <x15:timelineStyleElement type="timeLevel" dxfId="25"/>
            <x15:timelineStyleElement type="periodLabel1" dxfId="24"/>
            <x15:timelineStyleElement type="periodLabel2" dxfId="23"/>
            <x15:timelineStyleElement type="selectedTimeBlock" dxfId="22"/>
            <x15:timelineStyleElement type="unselectedTimeBlock" dxfId="21"/>
          </x15:timelineStyleElements>
        </x15:timelineStyle>
        <x15:timelineStyle name="TimeSlicerStyleDark5 2">
          <x15:timelineStyleElements>
            <x15:timelineStyleElement type="selectionLabel" dxfId="20"/>
            <x15:timelineStyleElement type="timeLevel" dxfId="19"/>
            <x15:timelineStyleElement type="periodLabel1" dxfId="18"/>
            <x15:timelineStyleElement type="periodLabel2" dxfId="17"/>
            <x15:timelineStyleElement type="selectedTimeBlock" dxfId="16"/>
            <x15:timelineStyleElement type="unselectedTimeBlock" dxfId="15"/>
            <x15:timelineStyleElement type="selectedTimeBlockSpace" dxfId="14"/>
          </x15:timelineStyleElements>
        </x15:timelineStyle>
        <x15:timelineStyle name="TimeSlicerStyleLight6 2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TimeSlicerStyleLight6 2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9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microsoft.com/office/2007/relationships/slicerCache" Target="slicerCaches/slicerCache1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19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[Dashboard_EN.xlsx]Sales outflows2!TablaDinámica1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Ventas Anuales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9232271"/>
        <c:axId val="2059251407"/>
      </c:barChart>
      <c:catAx>
        <c:axId val="2059232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9251407"/>
        <c:crosses val="autoZero"/>
        <c:auto val="1"/>
        <c:lblAlgn val="ctr"/>
        <c:lblOffset val="100"/>
        <c:noMultiLvlLbl val="0"/>
      </c:catAx>
      <c:valAx>
        <c:axId val="205925140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out"/>
        <c:minorTickMark val="none"/>
        <c:tickLblPos val="nextTo"/>
        <c:crossAx val="205923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1-4258-9641-38B82417B0E9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859-44EA-8FF0-72FF5D2E3B9D}"/>
              </c:ext>
            </c:extLst>
          </c:dPt>
          <c:val>
            <c:numRef>
              <c:f>Hoja8!$D$8:$E$8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9-44EA-8FF0-72FF5D2E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[Dashboard_EN.xlsx]Hoja1!cortes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1852084415758817E-2"/>
          <c:y val="0.21583529468405566"/>
          <c:w val="0.97213381195888326"/>
          <c:h val="0.611030769923154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Hoja1!$D$5:$D$6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Hoja1!$C$7:$C$13</c:f>
              <c:strCache>
                <c:ptCount val="6"/>
                <c:pt idx="0">
                  <c:v>C024</c:v>
                </c:pt>
                <c:pt idx="1">
                  <c:v>C025</c:v>
                </c:pt>
                <c:pt idx="2">
                  <c:v>C026</c:v>
                </c:pt>
                <c:pt idx="3">
                  <c:v>C027</c:v>
                </c:pt>
                <c:pt idx="4">
                  <c:v>C028</c:v>
                </c:pt>
                <c:pt idx="5">
                  <c:v>C029</c:v>
                </c:pt>
              </c:strCache>
            </c:strRef>
          </c:cat>
          <c:val>
            <c:numRef>
              <c:f>Hoja1!$D$7:$D$13</c:f>
              <c:numCache>
                <c:formatCode>General</c:formatCode>
                <c:ptCount val="6"/>
                <c:pt idx="0">
                  <c:v>888</c:v>
                </c:pt>
                <c:pt idx="1">
                  <c:v>1149</c:v>
                </c:pt>
                <c:pt idx="2">
                  <c:v>679</c:v>
                </c:pt>
                <c:pt idx="3">
                  <c:v>1569</c:v>
                </c:pt>
                <c:pt idx="4">
                  <c:v>996</c:v>
                </c:pt>
                <c:pt idx="5">
                  <c:v>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1-46A8-9EA6-A8D1016F21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461819535"/>
        <c:axId val="1461830351"/>
      </c:barChart>
      <c:catAx>
        <c:axId val="146181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30351"/>
        <c:crosses val="autoZero"/>
        <c:auto val="1"/>
        <c:lblAlgn val="ctr"/>
        <c:lblOffset val="100"/>
        <c:noMultiLvlLbl val="0"/>
      </c:catAx>
      <c:valAx>
        <c:axId val="1461830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181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[Dashboard_EN.xlsx]Hoja1!ventaspesos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Hoja1!$L$6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8D5-4BC4-A7B1-95A25E39BD84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8495-4191-A5E5-366D8A364690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AAE0-4217-9ED8-5EAB2BB42E9B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CE54-4935-8705-1C13C15A677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0995-4DA1-A8F7-B8A39DAB4FC9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8495-4191-A5E5-366D8A364690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8495-4191-A5E5-366D8A364690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3016-4F09-BF73-BB005E5035D0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3016-4F09-BF73-BB005E5035D0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275A-4CB7-8BB0-A6A3FC63CF3C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75A-4CB7-8BB0-A6A3FC63CF3C}"/>
              </c:ext>
            </c:extLst>
          </c:dPt>
          <c:dLbls>
            <c:numFmt formatCode="[&gt;=1000000]0.0,,&quot; M&quot;;[&gt;=1000]0.0,&quot; K&quot;;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Hoja1!$K$7:$K$13</c:f>
              <c:strCache>
                <c:ptCount val="6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Hoja1!$L$7:$L$13</c:f>
              <c:numCache>
                <c:formatCode>_(* #,##0.00_);_(* \(#,##0.00\);_(* "-"??_);_(@_)</c:formatCode>
                <c:ptCount val="6"/>
                <c:pt idx="0">
                  <c:v>1530000</c:v>
                </c:pt>
                <c:pt idx="1">
                  <c:v>180000</c:v>
                </c:pt>
                <c:pt idx="2">
                  <c:v>660000</c:v>
                </c:pt>
                <c:pt idx="3">
                  <c:v>714000</c:v>
                </c:pt>
                <c:pt idx="4">
                  <c:v>1338000</c:v>
                </c:pt>
                <c:pt idx="5">
                  <c:v>4056000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5-4191-A5E5-366D8A3646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8055120"/>
        <c:axId val="438051792"/>
      </c:lineChart>
      <c:catAx>
        <c:axId val="4380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051792"/>
        <c:crosses val="autoZero"/>
        <c:auto val="1"/>
        <c:lblAlgn val="ctr"/>
        <c:lblOffset val="100"/>
        <c:noMultiLvlLbl val="0"/>
      </c:catAx>
      <c:valAx>
        <c:axId val="438051792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3805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[Dashboard_EN.xlsx]Hoja1!ventasunidades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3915622032800753E-2"/>
              <c:y val="3.886353608302311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248217776141363E-2"/>
          <c:y val="4.274652382330784E-2"/>
          <c:w val="0.90957786880826241"/>
          <c:h val="0.9145069523533843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Hoja1!$P$6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076-4137-A463-B7172AF2D9C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8B9-4F5E-8A87-C6D7DD0E93B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3A4-4350-9E78-CD8D6B859A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Hoja1!$O$7:$O$13</c:f>
              <c:strCache>
                <c:ptCount val="6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Hoja1!$P$7:$P$13</c:f>
              <c:numCache>
                <c:formatCode>General</c:formatCode>
                <c:ptCount val="6"/>
                <c:pt idx="0">
                  <c:v>255</c:v>
                </c:pt>
                <c:pt idx="1">
                  <c:v>30</c:v>
                </c:pt>
                <c:pt idx="2">
                  <c:v>110</c:v>
                </c:pt>
                <c:pt idx="3">
                  <c:v>119</c:v>
                </c:pt>
                <c:pt idx="4">
                  <c:v>223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6-42B7-A8CE-3E730FF2D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939093792"/>
        <c:axId val="939094208"/>
      </c:barChart>
      <c:catAx>
        <c:axId val="939093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939094208"/>
        <c:crosses val="autoZero"/>
        <c:auto val="1"/>
        <c:lblAlgn val="ctr"/>
        <c:lblOffset val="100"/>
        <c:noMultiLvlLbl val="0"/>
      </c:catAx>
      <c:valAx>
        <c:axId val="93909420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9390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[Dashboard_EN.xlsx]Hoja1!compradores</c:name>
    <c:fmtId val="3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Hoja1!$U$6</c:f>
              <c:strCache>
                <c:ptCount val="1"/>
                <c:pt idx="0">
                  <c:v>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Hoja1!$T$7:$T$11</c:f>
              <c:strCache>
                <c:ptCount val="5"/>
                <c:pt idx="0">
                  <c:v>Justo &amp; Heno</c:v>
                </c:pt>
                <c:pt idx="1">
                  <c:v>Andres Perez</c:v>
                </c:pt>
                <c:pt idx="2">
                  <c:v>Suganorte</c:v>
                </c:pt>
                <c:pt idx="3">
                  <c:v>Pepito Perez</c:v>
                </c:pt>
                <c:pt idx="4">
                  <c:v>La Vaca Lola</c:v>
                </c:pt>
              </c:strCache>
            </c:strRef>
          </c:cat>
          <c:val>
            <c:numRef>
              <c:f>Hoja1!$U$7:$U$11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3-4C6A-9B32-E9B7364F308C}"/>
            </c:ext>
          </c:extLst>
        </c:ser>
        <c:ser>
          <c:idx val="1"/>
          <c:order val="1"/>
          <c:tx>
            <c:strRef>
              <c:f>Hoja1!$V$6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Hoja1!$T$7:$T$11</c:f>
              <c:strCache>
                <c:ptCount val="5"/>
                <c:pt idx="0">
                  <c:v>Justo &amp; Heno</c:v>
                </c:pt>
                <c:pt idx="1">
                  <c:v>Andres Perez</c:v>
                </c:pt>
                <c:pt idx="2">
                  <c:v>Suganorte</c:v>
                </c:pt>
                <c:pt idx="3">
                  <c:v>Pepito Perez</c:v>
                </c:pt>
                <c:pt idx="4">
                  <c:v>La Vaca Lola</c:v>
                </c:pt>
              </c:strCache>
            </c:strRef>
          </c:cat>
          <c:val>
            <c:numRef>
              <c:f>Hoja1!$V$7:$V$11</c:f>
              <c:numCache>
                <c:formatCode>General</c:formatCode>
                <c:ptCount val="5"/>
                <c:pt idx="0">
                  <c:v>350</c:v>
                </c:pt>
                <c:pt idx="1">
                  <c:v>324</c:v>
                </c:pt>
                <c:pt idx="2">
                  <c:v>226</c:v>
                </c:pt>
                <c:pt idx="3">
                  <c:v>200</c:v>
                </c:pt>
                <c:pt idx="4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3-4C6A-9B32-E9B7364F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00"/>
        <c:axId val="312107520"/>
        <c:axId val="312107936"/>
      </c:barChart>
      <c:catAx>
        <c:axId val="312107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2107936"/>
        <c:crosses val="autoZero"/>
        <c:auto val="1"/>
        <c:lblAlgn val="ctr"/>
        <c:lblOffset val="100"/>
        <c:noMultiLvlLbl val="0"/>
      </c:catAx>
      <c:valAx>
        <c:axId val="312107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31210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[Dashboard_EN.xlsx]Hoja1!produccionmes</c:name>
    <c:fmtId val="3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Hoja1!$AA$6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Hoja1!$Z$7:$Z$11</c:f>
              <c:strCache>
                <c:ptCount val="4"/>
                <c:pt idx="1">
                  <c:v>ene</c:v>
                </c:pt>
                <c:pt idx="2">
                  <c:v>abr</c:v>
                </c:pt>
                <c:pt idx="3">
                  <c:v>jul</c:v>
                </c:pt>
              </c:strCache>
            </c:strRef>
          </c:cat>
          <c:val>
            <c:numRef>
              <c:f>Hoja1!$AA$7:$AA$11</c:f>
              <c:numCache>
                <c:formatCode>General</c:formatCode>
                <c:ptCount val="4"/>
                <c:pt idx="0">
                  <c:v>996</c:v>
                </c:pt>
                <c:pt idx="1">
                  <c:v>2037</c:v>
                </c:pt>
                <c:pt idx="2">
                  <c:v>2248</c:v>
                </c:pt>
                <c:pt idx="3">
                  <c:v>3115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4-4AD9-98C4-9F24A5081B28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3076016"/>
        <c:axId val="303080592"/>
      </c:lineChart>
      <c:catAx>
        <c:axId val="3030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3080592"/>
        <c:crosses val="autoZero"/>
        <c:auto val="1"/>
        <c:lblAlgn val="ctr"/>
        <c:lblOffset val="100"/>
        <c:noMultiLvlLbl val="0"/>
      </c:catAx>
      <c:valAx>
        <c:axId val="303080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30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68-4A43-94CC-32C0E3C851FC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68-4A43-94CC-32C0E3C851FC}"/>
              </c:ext>
            </c:extLst>
          </c:dPt>
          <c:val>
            <c:numRef>
              <c:f>Hoja8!$D$7:$E$7</c:f>
              <c:numCache>
                <c:formatCode>0.00%</c:formatCode>
                <c:ptCount val="2"/>
                <c:pt idx="0">
                  <c:v>5.645545497856122E-2</c:v>
                </c:pt>
                <c:pt idx="1">
                  <c:v>0.94354454502143881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68-4A43-94CC-32C0E3C85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FE-47B8-8705-0394DD2AC0BF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FE-47B8-8705-0394DD2AC0BF}"/>
              </c:ext>
            </c:extLst>
          </c:dPt>
          <c:val>
            <c:numRef>
              <c:f>Hoja8!$D$8:$E$8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E-47B8-8705-0394DD2AC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688975</xdr:colOff>
      <xdr:row>13</xdr:row>
      <xdr:rowOff>149225</xdr:rowOff>
    </xdr:from>
    <xdr:to>
      <xdr:col>13</xdr:col>
      <xdr:colOff>231775</xdr:colOff>
      <xdr:row>28</xdr:row>
      <xdr:rowOff>130175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2243EC-FBB2-F444-FDA5-AC30527C2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10</xdr:row>
      <xdr:rowOff>155575</xdr:rowOff>
    </xdr:from>
    <xdr:to>
      <xdr:col>10</xdr:col>
      <xdr:colOff>9525</xdr:colOff>
      <xdr:row>25</xdr:row>
      <xdr:rowOff>136525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8D809F3-5529-6101-231D-04E281E32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25</xdr:row>
      <xdr:rowOff>82550</xdr:rowOff>
    </xdr:from>
    <xdr:to>
      <xdr:col>7</xdr:col>
      <xdr:colOff>577850</xdr:colOff>
      <xdr:row>27</xdr:row>
      <xdr:rowOff>127000</xdr:rowOff>
    </xdr:to>
    <xdr:sp macro="" textlink="$F$8">
      <xdr:nvSpPr>
        <xdr:cNvPr id="5" name="Rectángulo: esquinas redondeadas 4">
          <a:extLst>
            <a:ext uri="{FF2B5EF4-FFF2-40B4-BE49-F238E27FC236}">
              <a16:creationId xmlns:a16="http://schemas.microsoft.com/office/drawing/2014/main" id="{81887F14-E6F5-627F-8A97-A6761E1A4921}"/>
            </a:ext>
          </a:extLst>
        </xdr:cNvPr>
        <xdr:cNvSpPr/>
      </xdr:nvSpPr>
      <xdr:spPr>
        <a:xfrm>
          <a:off x="5251450" y="4686300"/>
          <a:ext cx="1187450" cy="41275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3CA6D79-675B-4C71-B63E-841E353669B8}" type="TxLink">
            <a:rPr lang="en-US" sz="18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0</a:t>
          </a:fld>
          <a:endParaRPr lang="es-CO" sz="18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0.35069</cdr:x>
      <cdr:y>0.24653</cdr:y>
    </cdr:from>
    <cdr:to>
      <cdr:x>0.64653</cdr:x>
      <cdr:y>0.74653</cdr:y>
    </cdr:to>
    <cdr:grpSp>
      <cdr:nvGrpSpPr>
        <cdr:cNvPr id="4" name="Grupo 3">
          <a:extLst xmlns:a="http://schemas.openxmlformats.org/drawingml/2006/main">
            <a:ext uri="{FF2B5EF4-FFF2-40B4-BE49-F238E27FC236}">
              <a16:creationId xmlns:a16="http://schemas.microsoft.com/office/drawing/2014/main" id="{441FC8F6-7A46-FA01-828A-93256148F969}"/>
            </a:ext>
          </a:extLst>
        </cdr:cNvPr>
        <cdr:cNvGrpSpPr/>
      </cdr:nvGrpSpPr>
      <cdr:grpSpPr>
        <a:xfrm xmlns:a="http://schemas.openxmlformats.org/drawingml/2006/main">
          <a:off x="1603355" y="676281"/>
          <a:ext cx="1352580" cy="1371600"/>
          <a:chOff x="1603375" y="676275"/>
          <a:chExt cx="1352550" cy="1371600"/>
        </a:xfrm>
      </cdr:grpSpPr>
      <cdr:sp macro="" textlink="">
        <cdr:nvSpPr>
          <cdr:cNvPr id="2" name="Elipse 1">
            <a:extLst xmlns:a="http://schemas.openxmlformats.org/drawingml/2006/main">
              <a:ext uri="{FF2B5EF4-FFF2-40B4-BE49-F238E27FC236}">
                <a16:creationId xmlns:a16="http://schemas.microsoft.com/office/drawing/2014/main" id="{ACCCBE2E-49B0-E747-1309-E017AEF130E3}"/>
              </a:ext>
            </a:extLst>
          </cdr:cNvPr>
          <cdr:cNvSpPr/>
        </cdr:nvSpPr>
        <cdr:spPr>
          <a:xfrm xmlns:a="http://schemas.openxmlformats.org/drawingml/2006/main">
            <a:off x="1603375" y="676275"/>
            <a:ext cx="1352550" cy="1371600"/>
          </a:xfrm>
          <a:prstGeom xmlns:a="http://schemas.openxmlformats.org/drawingml/2006/main" prst="ellipse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s-CO"/>
          </a:p>
        </cdr:txBody>
      </cdr:sp>
      <cdr:sp macro="" textlink="Hoja8!$D$8">
        <cdr:nvSpPr>
          <cdr:cNvPr id="3" name="Rectángulo 2">
            <a:extLst xmlns:a="http://schemas.openxmlformats.org/drawingml/2006/main">
              <a:ext uri="{FF2B5EF4-FFF2-40B4-BE49-F238E27FC236}">
                <a16:creationId xmlns:a16="http://schemas.microsoft.com/office/drawing/2014/main" id="{4FE1F3EC-5D33-CC7A-BB07-DB51A17AFF33}"/>
              </a:ext>
            </a:extLst>
          </cdr:cNvPr>
          <cdr:cNvSpPr/>
        </cdr:nvSpPr>
        <cdr:spPr>
          <a:xfrm xmlns:a="http://schemas.openxmlformats.org/drawingml/2006/main">
            <a:off x="1673225" y="1152525"/>
            <a:ext cx="1206500" cy="45085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 anchor="ctr"/>
          <a:lstStyle xmlns:a="http://schemas.openxmlformats.org/drawingml/2006/main"/>
          <a:p xmlns:a="http://schemas.openxmlformats.org/drawingml/2006/main">
            <a:pPr algn="ctr"/>
            <a:fld id="{149C50CA-0FEF-494A-AF47-7C4222F79385}" type="TxLink">
              <a:rPr lang="en-US" sz="20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0,00%</a:t>
            </a:fld>
            <a:endParaRPr lang="es-CO" sz="2000" b="1">
              <a:solidFill>
                <a:sysClr val="windowText" lastClr="000000"/>
              </a:solidFill>
            </a:endParaRPr>
          </a:p>
        </cdr:txBody>
      </cdr: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744793</xdr:colOff>
      <xdr:row>34</xdr:row>
      <xdr:rowOff>47515</xdr:rowOff>
    </xdr:from>
    <xdr:to>
      <xdr:col>28</xdr:col>
      <xdr:colOff>59712</xdr:colOff>
      <xdr:row>43</xdr:row>
      <xdr:rowOff>155701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BB43877D-61BF-4FAB-A523-F7C21F139125}"/>
            </a:ext>
          </a:extLst>
        </xdr:cNvPr>
        <xdr:cNvSpPr/>
      </xdr:nvSpPr>
      <xdr:spPr>
        <a:xfrm>
          <a:off x="10727584" y="7135887"/>
          <a:ext cx="10833523" cy="170307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540936</xdr:colOff>
      <xdr:row>34</xdr:row>
      <xdr:rowOff>151846</xdr:rowOff>
    </xdr:from>
    <xdr:to>
      <xdr:col>11</xdr:col>
      <xdr:colOff>609958</xdr:colOff>
      <xdr:row>43</xdr:row>
      <xdr:rowOff>41412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B34D77B3-46CA-42F1-99C7-71C31CEADFC1}"/>
            </a:ext>
          </a:extLst>
        </xdr:cNvPr>
        <xdr:cNvSpPr/>
      </xdr:nvSpPr>
      <xdr:spPr>
        <a:xfrm>
          <a:off x="540936" y="6176962"/>
          <a:ext cx="8515999" cy="148445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291817</xdr:colOff>
      <xdr:row>9</xdr:row>
      <xdr:rowOff>166612</xdr:rowOff>
    </xdr:from>
    <xdr:to>
      <xdr:col>14</xdr:col>
      <xdr:colOff>747360</xdr:colOff>
      <xdr:row>33</xdr:row>
      <xdr:rowOff>28570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26FA9D08-0A66-4857-82AF-1A7F2DE1ADA1}"/>
            </a:ext>
          </a:extLst>
        </xdr:cNvPr>
        <xdr:cNvSpPr/>
      </xdr:nvSpPr>
      <xdr:spPr>
        <a:xfrm>
          <a:off x="291817" y="2824752"/>
          <a:ext cx="11206241" cy="4114981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331304</xdr:colOff>
      <xdr:row>44</xdr:row>
      <xdr:rowOff>77517</xdr:rowOff>
    </xdr:from>
    <xdr:to>
      <xdr:col>12</xdr:col>
      <xdr:colOff>648804</xdr:colOff>
      <xdr:row>75</xdr:row>
      <xdr:rowOff>146539</xdr:rowOff>
    </xdr:to>
    <xdr:sp macro="" textlink="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D5E198A8-231A-414B-99C3-4D9F515651FF}"/>
            </a:ext>
          </a:extLst>
        </xdr:cNvPr>
        <xdr:cNvSpPr/>
      </xdr:nvSpPr>
      <xdr:spPr>
        <a:xfrm>
          <a:off x="331304" y="7255778"/>
          <a:ext cx="9428370" cy="5632174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25</xdr:col>
      <xdr:colOff>441739</xdr:colOff>
      <xdr:row>45</xdr:row>
      <xdr:rowOff>63713</xdr:rowOff>
    </xdr:from>
    <xdr:to>
      <xdr:col>33</xdr:col>
      <xdr:colOff>469348</xdr:colOff>
      <xdr:row>76</xdr:row>
      <xdr:rowOff>22300</xdr:rowOff>
    </xdr:to>
    <xdr:sp macro="" textlink="">
      <xdr:nvSpPr>
        <xdr:cNvPr id="21" name="Rectángulo: esquinas redondeadas 20">
          <a:extLst>
            <a:ext uri="{FF2B5EF4-FFF2-40B4-BE49-F238E27FC236}">
              <a16:creationId xmlns:a16="http://schemas.microsoft.com/office/drawing/2014/main" id="{542758F0-A8F8-47CB-AB13-1E23DC241932}"/>
            </a:ext>
          </a:extLst>
        </xdr:cNvPr>
        <xdr:cNvSpPr/>
      </xdr:nvSpPr>
      <xdr:spPr>
        <a:xfrm>
          <a:off x="19422717" y="7421430"/>
          <a:ext cx="6101522" cy="552174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262282</xdr:colOff>
      <xdr:row>44</xdr:row>
      <xdr:rowOff>160344</xdr:rowOff>
    </xdr:from>
    <xdr:to>
      <xdr:col>25</xdr:col>
      <xdr:colOff>27609</xdr:colOff>
      <xdr:row>76</xdr:row>
      <xdr:rowOff>49909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C710560F-5023-4CA8-AE3F-62FA9ED9301E}"/>
            </a:ext>
          </a:extLst>
        </xdr:cNvPr>
        <xdr:cNvSpPr/>
      </xdr:nvSpPr>
      <xdr:spPr>
        <a:xfrm>
          <a:off x="10132391" y="7338605"/>
          <a:ext cx="8876196" cy="5632174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28</xdr:col>
      <xdr:colOff>414674</xdr:colOff>
      <xdr:row>5</xdr:row>
      <xdr:rowOff>101021</xdr:rowOff>
    </xdr:from>
    <xdr:to>
      <xdr:col>33</xdr:col>
      <xdr:colOff>165655</xdr:colOff>
      <xdr:row>44</xdr:row>
      <xdr:rowOff>13802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50964D12-75AB-4C8F-96D4-0EE6170A1080}"/>
            </a:ext>
          </a:extLst>
        </xdr:cNvPr>
        <xdr:cNvSpPr/>
      </xdr:nvSpPr>
      <xdr:spPr>
        <a:xfrm rot="16200000">
          <a:off x="20004343" y="2115784"/>
          <a:ext cx="7229712" cy="3575413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374643</xdr:colOff>
      <xdr:row>9</xdr:row>
      <xdr:rowOff>111171</xdr:rowOff>
    </xdr:from>
    <xdr:to>
      <xdr:col>27</xdr:col>
      <xdr:colOff>718914</xdr:colOff>
      <xdr:row>32</xdr:row>
      <xdr:rowOff>88606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92EF1CDC-37B6-BA70-BA6B-A8CB5084FA16}"/>
            </a:ext>
          </a:extLst>
        </xdr:cNvPr>
        <xdr:cNvSpPr/>
      </xdr:nvSpPr>
      <xdr:spPr>
        <a:xfrm>
          <a:off x="11893248" y="2769311"/>
          <a:ext cx="9559154" cy="4053248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531131</xdr:colOff>
      <xdr:row>10</xdr:row>
      <xdr:rowOff>96045</xdr:rowOff>
    </xdr:from>
    <xdr:to>
      <xdr:col>14</xdr:col>
      <xdr:colOff>620232</xdr:colOff>
      <xdr:row>30</xdr:row>
      <xdr:rowOff>9821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7E214B-265D-4A3C-9BDB-F3EC4888B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66642</xdr:colOff>
      <xdr:row>48</xdr:row>
      <xdr:rowOff>28865</xdr:rowOff>
    </xdr:from>
    <xdr:to>
      <xdr:col>12</xdr:col>
      <xdr:colOff>353019</xdr:colOff>
      <xdr:row>74</xdr:row>
      <xdr:rowOff>114136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30BE3E-9DB2-45EE-8208-79B0C16C9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356814</xdr:colOff>
      <xdr:row>34</xdr:row>
      <xdr:rowOff>175895</xdr:rowOff>
    </xdr:from>
    <xdr:to>
      <xdr:col>11</xdr:col>
      <xdr:colOff>110464</xdr:colOff>
      <xdr:row>43</xdr:row>
      <xdr:rowOff>7129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Fecha">
              <a:extLst>
                <a:ext uri="{FF2B5EF4-FFF2-40B4-BE49-F238E27FC236}">
                  <a16:creationId xmlns:a16="http://schemas.microsoft.com/office/drawing/2014/main" id="{60168021-9EF0-4B71-AD44-7CC7392B1F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4721" y="6201011"/>
              <a:ext cx="7432720" cy="1426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 fLocksWithSheet="0"/>
  </xdr:twoCellAnchor>
  <xdr:twoCellAnchor>
    <xdr:from>
      <xdr:col>14</xdr:col>
      <xdr:colOff>350834</xdr:colOff>
      <xdr:row>48</xdr:row>
      <xdr:rowOff>38279</xdr:rowOff>
    </xdr:from>
    <xdr:to>
      <xdr:col>24</xdr:col>
      <xdr:colOff>634018</xdr:colOff>
      <xdr:row>76</xdr:row>
      <xdr:rowOff>96326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F40ABF1-3738-43EF-B1C0-2DB76E326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620568</xdr:colOff>
      <xdr:row>48</xdr:row>
      <xdr:rowOff>30812</xdr:rowOff>
    </xdr:from>
    <xdr:to>
      <xdr:col>33</xdr:col>
      <xdr:colOff>627061</xdr:colOff>
      <xdr:row>74</xdr:row>
      <xdr:rowOff>107200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FC10B37-A901-4879-8089-A6CA4F844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52663</xdr:colOff>
      <xdr:row>11</xdr:row>
      <xdr:rowOff>129552</xdr:rowOff>
    </xdr:from>
    <xdr:to>
      <xdr:col>27</xdr:col>
      <xdr:colOff>351221</xdr:colOff>
      <xdr:row>31</xdr:row>
      <xdr:rowOff>68688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F0780CB-67B2-48B2-B308-5E035BA52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629804</xdr:colOff>
      <xdr:row>7</xdr:row>
      <xdr:rowOff>95813</xdr:rowOff>
    </xdr:from>
    <xdr:to>
      <xdr:col>33</xdr:col>
      <xdr:colOff>647140</xdr:colOff>
      <xdr:row>23</xdr:row>
      <xdr:rowOff>131922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97F036B3-A6E4-4280-BDFB-1DCC7B121039}"/>
            </a:ext>
          </a:extLst>
        </xdr:cNvPr>
        <xdr:cNvGrpSpPr/>
      </xdr:nvGrpSpPr>
      <xdr:grpSpPr>
        <a:xfrm>
          <a:off x="21203804" y="1429313"/>
          <a:ext cx="4589336" cy="3084109"/>
          <a:chOff x="2500841" y="-211924"/>
          <a:chExt cx="4571999" cy="3027340"/>
        </a:xfrm>
      </xdr:grpSpPr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D6CF8B86-BC22-79E5-C144-E70C23E98206}"/>
              </a:ext>
            </a:extLst>
          </xdr:cNvPr>
          <xdr:cNvGraphicFramePr/>
        </xdr:nvGraphicFramePr>
        <xdr:xfrm>
          <a:off x="2500841" y="-211924"/>
          <a:ext cx="457199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Hoja8!$F$7">
        <xdr:nvSpPr>
          <xdr:cNvPr id="13" name="Rectángulo 12">
            <a:extLst>
              <a:ext uri="{FF2B5EF4-FFF2-40B4-BE49-F238E27FC236}">
                <a16:creationId xmlns:a16="http://schemas.microsoft.com/office/drawing/2014/main" id="{38FD55EB-FDB5-70EA-E857-0A8AC8BCF2C8}"/>
              </a:ext>
            </a:extLst>
          </xdr:cNvPr>
          <xdr:cNvSpPr/>
        </xdr:nvSpPr>
        <xdr:spPr>
          <a:xfrm>
            <a:off x="4060265" y="2453466"/>
            <a:ext cx="1473200" cy="3619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A097A7E-A95C-40DA-A839-96DAF3D34790}" type="TxLink">
              <a:rPr lang="en-US" sz="28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474</a:t>
            </a:fld>
            <a:endParaRPr lang="es-CO" sz="4400" b="1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14</xdr:col>
      <xdr:colOff>761836</xdr:colOff>
      <xdr:row>35</xdr:row>
      <xdr:rowOff>37256</xdr:rowOff>
    </xdr:from>
    <xdr:to>
      <xdr:col>26</xdr:col>
      <xdr:colOff>706619</xdr:colOff>
      <xdr:row>42</xdr:row>
      <xdr:rowOff>159248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Codigo">
              <a:extLst>
                <a:ext uri="{FF2B5EF4-FFF2-40B4-BE49-F238E27FC236}">
                  <a16:creationId xmlns:a16="http://schemas.microsoft.com/office/drawing/2014/main" id="{BC32D1D2-D2BC-4F4B-A5B5-2FD69D3865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di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2534" y="6239582"/>
              <a:ext cx="9159666" cy="13624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>
    <xdr:from>
      <xdr:col>29</xdr:col>
      <xdr:colOff>441739</xdr:colOff>
      <xdr:row>24</xdr:row>
      <xdr:rowOff>82826</xdr:rowOff>
    </xdr:from>
    <xdr:to>
      <xdr:col>32</xdr:col>
      <xdr:colOff>207065</xdr:colOff>
      <xdr:row>27</xdr:row>
      <xdr:rowOff>55217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EC07049D-9CF7-6557-1272-899F326D1D8D}"/>
            </a:ext>
          </a:extLst>
        </xdr:cNvPr>
        <xdr:cNvSpPr txBox="1"/>
      </xdr:nvSpPr>
      <xdr:spPr>
        <a:xfrm>
          <a:off x="22459674" y="3671956"/>
          <a:ext cx="2043043" cy="510761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800" b="1">
              <a:solidFill>
                <a:schemeClr val="tx1"/>
              </a:solidFill>
            </a:rPr>
            <a:t>WASTE</a:t>
          </a:r>
        </a:p>
      </xdr:txBody>
    </xdr:sp>
    <xdr:clientData/>
  </xdr:twoCellAnchor>
  <xdr:twoCellAnchor>
    <xdr:from>
      <xdr:col>29</xdr:col>
      <xdr:colOff>358913</xdr:colOff>
      <xdr:row>5</xdr:row>
      <xdr:rowOff>69023</xdr:rowOff>
    </xdr:from>
    <xdr:to>
      <xdr:col>32</xdr:col>
      <xdr:colOff>124239</xdr:colOff>
      <xdr:row>8</xdr:row>
      <xdr:rowOff>27610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FEF7C642-18E3-4425-A0F0-98CF484D1A7F}"/>
            </a:ext>
          </a:extLst>
        </xdr:cNvPr>
        <xdr:cNvSpPr txBox="1"/>
      </xdr:nvSpPr>
      <xdr:spPr>
        <a:xfrm>
          <a:off x="22376848" y="248480"/>
          <a:ext cx="2043043" cy="496956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800" b="1">
              <a:solidFill>
                <a:schemeClr val="tx1"/>
              </a:solidFill>
            </a:rPr>
            <a:t>INTERNAL</a:t>
          </a:r>
          <a:r>
            <a:rPr lang="es-CO" sz="1800" b="1" baseline="0">
              <a:solidFill>
                <a:schemeClr val="tx1"/>
              </a:solidFill>
            </a:rPr>
            <a:t>. C</a:t>
          </a:r>
          <a:endParaRPr lang="es-CO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747231</xdr:colOff>
      <xdr:row>27</xdr:row>
      <xdr:rowOff>48102</xdr:rowOff>
    </xdr:from>
    <xdr:to>
      <xdr:col>33</xdr:col>
      <xdr:colOff>729913</xdr:colOff>
      <xdr:row>41</xdr:row>
      <xdr:rowOff>164711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D838FC27-0B1F-42EC-9ADE-E3B55FDB1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761663</xdr:colOff>
      <xdr:row>41</xdr:row>
      <xdr:rowOff>91397</xdr:rowOff>
    </xdr:from>
    <xdr:to>
      <xdr:col>31</xdr:col>
      <xdr:colOff>716258</xdr:colOff>
      <xdr:row>43</xdr:row>
      <xdr:rowOff>79386</xdr:rowOff>
    </xdr:to>
    <xdr:sp macro="" textlink="Hoja8!$F$8">
      <xdr:nvSpPr>
        <xdr:cNvPr id="29" name="Rectángulo 28">
          <a:extLst>
            <a:ext uri="{FF2B5EF4-FFF2-40B4-BE49-F238E27FC236}">
              <a16:creationId xmlns:a16="http://schemas.microsoft.com/office/drawing/2014/main" id="{32820FFA-D0E3-40D8-9AE3-E3DB0FA0B6A9}"/>
            </a:ext>
          </a:extLst>
        </xdr:cNvPr>
        <xdr:cNvSpPr/>
      </xdr:nvSpPr>
      <xdr:spPr>
        <a:xfrm>
          <a:off x="22943368" y="7033102"/>
          <a:ext cx="1484367" cy="363216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10A7DD3-3074-4576-B168-C01C27BC34BE}" type="TxLink">
            <a:rPr lang="en-US" sz="28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0</a:t>
          </a:fld>
          <a:endParaRPr lang="es-CO" sz="8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303068</xdr:colOff>
      <xdr:row>45</xdr:row>
      <xdr:rowOff>144319</xdr:rowOff>
    </xdr:from>
    <xdr:to>
      <xdr:col>21</xdr:col>
      <xdr:colOff>187613</xdr:colOff>
      <xdr:row>48</xdr:row>
      <xdr:rowOff>115456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572EDDA-CF62-690D-CE9C-12EFE8E4263E}"/>
            </a:ext>
          </a:extLst>
        </xdr:cNvPr>
        <xdr:cNvSpPr txBox="1"/>
      </xdr:nvSpPr>
      <xdr:spPr>
        <a:xfrm>
          <a:off x="13306136" y="7836478"/>
          <a:ext cx="2944091" cy="5339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2400" b="1">
              <a:solidFill>
                <a:schemeClr val="tx1"/>
              </a:solidFill>
            </a:rPr>
            <a:t>Unit</a:t>
          </a:r>
          <a:r>
            <a:rPr lang="es-CO" sz="2400" b="1" baseline="0">
              <a:solidFill>
                <a:schemeClr val="tx1"/>
              </a:solidFill>
            </a:rPr>
            <a:t> Sales</a:t>
          </a:r>
        </a:p>
      </xdr:txBody>
    </xdr:sp>
    <xdr:clientData/>
  </xdr:twoCellAnchor>
  <xdr:twoCellAnchor>
    <xdr:from>
      <xdr:col>4</xdr:col>
      <xdr:colOff>518918</xdr:colOff>
      <xdr:row>45</xdr:row>
      <xdr:rowOff>112028</xdr:rowOff>
    </xdr:from>
    <xdr:to>
      <xdr:col>8</xdr:col>
      <xdr:colOff>403463</xdr:colOff>
      <xdr:row>48</xdr:row>
      <xdr:rowOff>83165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D5966469-EFCB-458D-9DB5-F06775C6CFE8}"/>
            </a:ext>
          </a:extLst>
        </xdr:cNvPr>
        <xdr:cNvSpPr txBox="1"/>
      </xdr:nvSpPr>
      <xdr:spPr>
        <a:xfrm>
          <a:off x="3578463" y="7804187"/>
          <a:ext cx="2944091" cy="5339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2400" b="1" baseline="0">
              <a:solidFill>
                <a:schemeClr val="tx1"/>
              </a:solidFill>
            </a:rPr>
            <a:t>Sales in Millions</a:t>
          </a:r>
        </a:p>
      </xdr:txBody>
    </xdr:sp>
    <xdr:clientData/>
  </xdr:twoCellAnchor>
  <xdr:twoCellAnchor>
    <xdr:from>
      <xdr:col>27</xdr:col>
      <xdr:colOff>358285</xdr:colOff>
      <xdr:row>45</xdr:row>
      <xdr:rowOff>90066</xdr:rowOff>
    </xdr:from>
    <xdr:to>
      <xdr:col>32</xdr:col>
      <xdr:colOff>404091</xdr:colOff>
      <xdr:row>49</xdr:row>
      <xdr:rowOff>158749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6E85426F-72B4-4689-8F4D-BC9E54CD9782}"/>
            </a:ext>
          </a:extLst>
        </xdr:cNvPr>
        <xdr:cNvSpPr txBox="1"/>
      </xdr:nvSpPr>
      <xdr:spPr>
        <a:xfrm>
          <a:off x="21010217" y="7782225"/>
          <a:ext cx="3870238" cy="819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2400" b="1">
              <a:solidFill>
                <a:schemeClr val="tx1"/>
              </a:solidFill>
            </a:rPr>
            <a:t>Top</a:t>
          </a:r>
          <a:r>
            <a:rPr lang="es-CO" sz="2400" b="1" baseline="0">
              <a:solidFill>
                <a:schemeClr val="tx1"/>
              </a:solidFill>
            </a:rPr>
            <a:t> Buyers</a:t>
          </a:r>
        </a:p>
        <a:p>
          <a:pPr algn="ctr"/>
          <a:endParaRPr lang="es-CO" sz="2400" b="1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283491</xdr:colOff>
      <xdr:row>10</xdr:row>
      <xdr:rowOff>111125</xdr:rowOff>
    </xdr:from>
    <xdr:to>
      <xdr:col>24</xdr:col>
      <xdr:colOff>142875</xdr:colOff>
      <xdr:row>13</xdr:row>
      <xdr:rowOff>169802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CC3C1D5A-1904-4189-A64D-D6F09D8D6E71}"/>
            </a:ext>
          </a:extLst>
        </xdr:cNvPr>
        <xdr:cNvSpPr txBox="1"/>
      </xdr:nvSpPr>
      <xdr:spPr>
        <a:xfrm>
          <a:off x="14761491" y="2016125"/>
          <a:ext cx="3669384" cy="630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2400" b="1">
              <a:solidFill>
                <a:schemeClr val="tx1"/>
              </a:solidFill>
            </a:rPr>
            <a:t>Production</a:t>
          </a:r>
          <a:r>
            <a:rPr lang="es-CO" sz="2400" b="1" baseline="0">
              <a:solidFill>
                <a:schemeClr val="tx1"/>
              </a:solidFill>
            </a:rPr>
            <a:t> per Month</a:t>
          </a:r>
        </a:p>
        <a:p>
          <a:pPr algn="ctr"/>
          <a:endParaRPr lang="es-CO" sz="2400" b="1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0.34653</cdr:x>
      <cdr:y>0.24884</cdr:y>
    </cdr:from>
    <cdr:to>
      <cdr:x>0.65347</cdr:x>
      <cdr:y>0.75579</cdr:y>
    </cdr:to>
    <cdr:grpSp>
      <cdr:nvGrpSpPr>
        <cdr:cNvPr id="4" name="Grupo 3">
          <a:extLst xmlns:a="http://schemas.openxmlformats.org/drawingml/2006/main">
            <a:ext uri="{FF2B5EF4-FFF2-40B4-BE49-F238E27FC236}">
              <a16:creationId xmlns:a16="http://schemas.microsoft.com/office/drawing/2014/main" id="{567F7805-7138-E335-ADB7-D3625A45A623}"/>
            </a:ext>
          </a:extLst>
        </cdr:cNvPr>
        <cdr:cNvGrpSpPr/>
      </cdr:nvGrpSpPr>
      <cdr:grpSpPr>
        <a:xfrm xmlns:a="http://schemas.openxmlformats.org/drawingml/2006/main">
          <a:off x="1590343" y="695418"/>
          <a:ext cx="1408650" cy="1416744"/>
          <a:chOff x="1584325" y="682625"/>
          <a:chExt cx="1403350" cy="1390650"/>
        </a:xfrm>
      </cdr:grpSpPr>
      <cdr:sp macro="" textlink="">
        <cdr:nvSpPr>
          <cdr:cNvPr id="2" name="Elipse 1">
            <a:extLst xmlns:a="http://schemas.openxmlformats.org/drawingml/2006/main">
              <a:ext uri="{FF2B5EF4-FFF2-40B4-BE49-F238E27FC236}">
                <a16:creationId xmlns:a16="http://schemas.microsoft.com/office/drawing/2014/main" id="{03F4F37A-2963-8B34-314E-0BF6D9E68F44}"/>
              </a:ext>
            </a:extLst>
          </cdr:cNvPr>
          <cdr:cNvSpPr/>
        </cdr:nvSpPr>
        <cdr:spPr>
          <a:xfrm xmlns:a="http://schemas.openxmlformats.org/drawingml/2006/main">
            <a:off x="1584325" y="682625"/>
            <a:ext cx="1403350" cy="1390650"/>
          </a:xfrm>
          <a:prstGeom xmlns:a="http://schemas.openxmlformats.org/drawingml/2006/main" prst="ellipse">
            <a:avLst/>
          </a:prstGeom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s-CO" sz="1800"/>
          </a:p>
        </cdr:txBody>
      </cdr:sp>
      <cdr:sp macro="" textlink="Hoja8!$D$7">
        <cdr:nvSpPr>
          <cdr:cNvPr id="3" name="Rectángulo 2">
            <a:extLst xmlns:a="http://schemas.openxmlformats.org/drawingml/2006/main">
              <a:ext uri="{FF2B5EF4-FFF2-40B4-BE49-F238E27FC236}">
                <a16:creationId xmlns:a16="http://schemas.microsoft.com/office/drawing/2014/main" id="{48DBE4A1-6D10-267E-A6C9-FB5C976E9858}"/>
              </a:ext>
            </a:extLst>
          </cdr:cNvPr>
          <cdr:cNvSpPr/>
        </cdr:nvSpPr>
        <cdr:spPr>
          <a:xfrm xmlns:a="http://schemas.openxmlformats.org/drawingml/2006/main">
            <a:off x="1654175" y="1133475"/>
            <a:ext cx="1282700" cy="508000"/>
          </a:xfrm>
          <a:prstGeom xmlns:a="http://schemas.openxmlformats.org/drawingml/2006/main" prst="rect">
            <a:avLst/>
          </a:prstGeom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 anchor="ctr"/>
          <a:lstStyle xmlns:a="http://schemas.openxmlformats.org/drawingml/2006/main"/>
          <a:p xmlns:a="http://schemas.openxmlformats.org/drawingml/2006/main">
            <a:pPr algn="ctr"/>
            <a:fld id="{8DE792C6-0178-4586-82CE-CAC6AE01295D}" type="TxLink">
              <a:rPr lang="en-US" sz="28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5,65%</a:t>
            </a:fld>
            <a:endParaRPr lang="es-CO" sz="2800" b="1"/>
          </a:p>
        </cdr:txBody>
      </cdr:sp>
    </cdr:grp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0.35069</cdr:x>
      <cdr:y>0.24653</cdr:y>
    </cdr:from>
    <cdr:to>
      <cdr:x>0.64653</cdr:x>
      <cdr:y>0.74653</cdr:y>
    </cdr:to>
    <cdr:grpSp>
      <cdr:nvGrpSpPr>
        <cdr:cNvPr id="4" name="Grupo 3">
          <a:extLst xmlns:a="http://schemas.openxmlformats.org/drawingml/2006/main">
            <a:ext uri="{FF2B5EF4-FFF2-40B4-BE49-F238E27FC236}">
              <a16:creationId xmlns:a16="http://schemas.microsoft.com/office/drawing/2014/main" id="{441FC8F6-7A46-FA01-828A-93256148F969}"/>
            </a:ext>
          </a:extLst>
        </cdr:cNvPr>
        <cdr:cNvGrpSpPr/>
      </cdr:nvGrpSpPr>
      <cdr:grpSpPr>
        <a:xfrm xmlns:a="http://schemas.openxmlformats.org/drawingml/2006/main">
          <a:off x="1597281" y="686243"/>
          <a:ext cx="1347458" cy="1391805"/>
          <a:chOff x="1603375" y="676275"/>
          <a:chExt cx="1352550" cy="1371600"/>
        </a:xfrm>
      </cdr:grpSpPr>
      <cdr:sp macro="" textlink="">
        <cdr:nvSpPr>
          <cdr:cNvPr id="2" name="Elipse 1">
            <a:extLst xmlns:a="http://schemas.openxmlformats.org/drawingml/2006/main">
              <a:ext uri="{FF2B5EF4-FFF2-40B4-BE49-F238E27FC236}">
                <a16:creationId xmlns:a16="http://schemas.microsoft.com/office/drawing/2014/main" id="{ACCCBE2E-49B0-E747-1309-E017AEF130E3}"/>
              </a:ext>
            </a:extLst>
          </cdr:cNvPr>
          <cdr:cNvSpPr/>
        </cdr:nvSpPr>
        <cdr:spPr>
          <a:xfrm xmlns:a="http://schemas.openxmlformats.org/drawingml/2006/main">
            <a:off x="1603375" y="676275"/>
            <a:ext cx="1352550" cy="1371600"/>
          </a:xfrm>
          <a:prstGeom xmlns:a="http://schemas.openxmlformats.org/drawingml/2006/main" prst="ellipse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s-CO"/>
          </a:p>
        </cdr:txBody>
      </cdr:sp>
      <cdr:sp macro="" textlink="Hoja8!$D$8">
        <cdr:nvSpPr>
          <cdr:cNvPr id="3" name="Rectángulo 2">
            <a:extLst xmlns:a="http://schemas.openxmlformats.org/drawingml/2006/main">
              <a:ext uri="{FF2B5EF4-FFF2-40B4-BE49-F238E27FC236}">
                <a16:creationId xmlns:a16="http://schemas.microsoft.com/office/drawing/2014/main" id="{4FE1F3EC-5D33-CC7A-BB07-DB51A17AFF33}"/>
              </a:ext>
            </a:extLst>
          </cdr:cNvPr>
          <cdr:cNvSpPr/>
        </cdr:nvSpPr>
        <cdr:spPr>
          <a:xfrm xmlns:a="http://schemas.openxmlformats.org/drawingml/2006/main">
            <a:off x="1673225" y="1152525"/>
            <a:ext cx="1206500" cy="45085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 anchor="ctr"/>
          <a:lstStyle xmlns:a="http://schemas.openxmlformats.org/drawingml/2006/main"/>
          <a:p xmlns:a="http://schemas.openxmlformats.org/drawingml/2006/main">
            <a:pPr algn="ctr"/>
            <a:fld id="{149C50CA-0FEF-494A-AF47-7C4222F79385}" type="TxLink">
              <a:rPr lang="en-US" sz="20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0,00%</a:t>
            </a:fld>
            <a:endParaRPr lang="es-CO" sz="2000" b="1">
              <a:solidFill>
                <a:sysClr val="windowText" lastClr="000000"/>
              </a:solidFill>
            </a:endParaRPr>
          </a:p>
        </cdr:txBody>
      </cdr:sp>
    </cdr:grp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Mario" refreshedDate="45817.660545833336" createdVersion="7" refreshedVersion="7" minRefreshableVersion="3" recordCount="432" xr:uid="{82EC6245-A0A8-42BB-95FF-5028D4198254}">
  <cacheSource type="worksheet">
    <worksheetSource name="sinentradas"/>
  </cacheSource>
  <cacheFields count="7">
    <cacheField name="Date" numFmtId="164">
      <sharedItems containsSemiMixedTypes="0" containsNonDate="0" containsDate="1" containsString="0" minDate="2020-06-19T00:00:00" maxDate="2024-09-07T00:00:00"/>
    </cacheField>
    <cacheField name="No Remission" numFmtId="0">
      <sharedItems containsBlank="1" containsMixedTypes="1" containsNumber="1" containsInteger="1" minValue="1" maxValue="516"/>
    </cacheField>
    <cacheField name="Harvest Code" numFmtId="0">
      <sharedItems/>
    </cacheField>
    <cacheField name="Client" numFmtId="0">
      <sharedItems/>
    </cacheField>
    <cacheField name="Amount Sale" numFmtId="0">
      <sharedItems containsSemiMixedTypes="0" containsString="0" containsNumber="1" containsInteger="1" minValue="2" maxValue="463"/>
    </cacheField>
    <cacheField name="Sale Price ($)" numFmtId="41">
      <sharedItems containsString="0" containsBlank="1" containsNumber="1" containsInteger="1" minValue="3000" maxValue="7500"/>
    </cacheField>
    <cacheField name="Total Pucharse ($)" numFmtId="41">
      <sharedItems containsString="0" containsBlank="1" containsNumber="1" containsInteger="1" minValue="0" maxValue="313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Mario" refreshedDate="45817.662010185188" backgroundQuery="1" createdVersion="7" refreshedVersion="7" minRefreshableVersion="3" recordCount="0" supportSubquery="1" supportAdvancedDrill="1" xr:uid="{20030BF2-D9C7-42C9-A4CE-BA2EAD319280}">
  <cacheSource type="external" connectionId="1"/>
  <cacheFields count="4">
    <cacheField name="[sinentradas].[Fecha (mes)].[Fecha (mes)]" caption="Fecha (mes)" numFmtId="0" hierarchy="27" level="1">
      <sharedItems count="10">
        <s v="jun"/>
        <s v="jul"/>
        <s v="ago"/>
        <s v="oct"/>
        <s v="nov"/>
        <s v="dic"/>
        <s v="feb" u="1"/>
        <s v="abr" u="1"/>
        <s v="may" u="1"/>
        <s v="sept" u="1"/>
      </sharedItems>
    </cacheField>
    <cacheField name="[Measures].[Suma de Total Compra ($) 2]" caption="Suma de Total Compra ($) 2" numFmtId="0" hierarchy="44" level="32767"/>
    <cacheField name="[salidas].[Fecha].[Fecha]" caption="Fecha" numFmtId="0" hierarchy="6" level="1">
      <sharedItems containsSemiMixedTypes="0" containsNonDate="0" containsString="0"/>
    </cacheField>
    <cacheField name="[sinentradas].[Fecha].[Fecha]" caption="Fecha" numFmtId="0" hierarchy="18" level="1">
      <sharedItems containsSemiMixedTypes="0" containsNonDate="0" containsString="0"/>
    </cacheField>
  </cacheFields>
  <cacheHierarchies count="47">
    <cacheHierarchy uniqueName="[entradas].[2]" caption="2" attribute="1" defaultMemberUniqueName="[entradas].[2].[All]" allUniqueName="[entradas].[2].[All]" dimensionUniqueName="[entradas]" displayFolder="" count="0" memberValueDatatype="130" unbalanced="0"/>
    <cacheHierarchy uniqueName="[entradas].[Cantidad]" caption="Cantidad" attribute="1" defaultMemberUniqueName="[entradas].[Cantidad].[All]" allUniqueName="[entradas].[Cantidad].[All]" dimensionUniqueName="[entradas]" displayFolder="" count="0" memberValueDatatype="20" unbalanced="0"/>
    <cacheHierarchy uniqueName="[entradas].[Clase]" caption="Clase" attribute="1" defaultMemberUniqueName="[entradas].[Clase].[All]" allUniqueName="[entradas].[Clase].[All]" dimensionUniqueName="[entradas]" displayFolder="" count="0" memberValueDatatype="130" unbalanced="0"/>
    <cacheHierarchy uniqueName="[entradas].[Costo ($)]" caption="Costo ($)" attribute="1" defaultMemberUniqueName="[entradas].[Costo ($)].[All]" allUniqueName="[entradas].[Costo ($)].[All]" dimensionUniqueName="[entradas]" displayFolder="" count="0" memberValueDatatype="5" unbalanced="0"/>
    <cacheHierarchy uniqueName="[entradas].[Existencia]" caption="Existencia" attribute="1" defaultMemberUniqueName="[entradas].[Existencia].[All]" allUniqueName="[entradas].[Existencia].[All]" dimensionUniqueName="[entradas]" displayFolder="" count="0" memberValueDatatype="20" unbalanced="0"/>
    <cacheHierarchy uniqueName="[entradas].[Año]" caption="Año" attribute="1" defaultMemberUniqueName="[entradas].[Año].[All]" allUniqueName="[entradas].[Año].[All]" dimensionUniqueName="[entradas]" displayFolder="" count="0" memberValueDatatype="20" unbalanced="0"/>
    <cacheHierarchy uniqueName="[salidas].[Fecha]" caption="Fecha" attribute="1" time="1" defaultMemberUniqueName="[salidas].[Fecha].[All]" allUniqueName="[salidas].[Fecha].[All]" dimensionUniqueName="[salidas]" displayFolder="" count="2" memberValueDatatype="7" unbalanced="0">
      <fieldsUsage count="2">
        <fieldUsage x="-1"/>
        <fieldUsage x="2"/>
      </fieldsUsage>
    </cacheHierarchy>
    <cacheHierarchy uniqueName="[salidas].[No Remision]" caption="No Remision" attribute="1" defaultMemberUniqueName="[salidas].[No Remision].[All]" allUniqueName="[salidas].[No Remision].[All]" dimensionUniqueName="[salidas]" displayFolder="" count="0" memberValueDatatype="130" unbalanced="0"/>
    <cacheHierarchy uniqueName="[salidas].[Codigo Producto]" caption="Codigo Producto" attribute="1" defaultMemberUniqueName="[salidas].[Codigo Producto].[All]" allUniqueName="[salidas].[Codigo Producto].[All]" dimensionUniqueName="[salidas]" displayFolder="" count="0" memberValueDatatype="130" unbalanced="0"/>
    <cacheHierarchy uniqueName="[salidas].[Cliente]" caption="Cliente" attribute="1" defaultMemberUniqueName="[salidas].[Cliente].[All]" allUniqueName="[salidas].[Cliente].[All]" dimensionUniqueName="[salidas]" displayFolder="" count="0" memberValueDatatype="130" unbalanced="0"/>
    <cacheHierarchy uniqueName="[salidas].[Cantidad Disponible]" caption="Cantidad Disponible" attribute="1" defaultMemberUniqueName="[salidas].[Cantidad Disponible].[All]" allUniqueName="[salidas].[Cantidad Disponible].[All]" dimensionUniqueName="[salidas]" displayFolder="" count="0" memberValueDatatype="20" unbalanced="0"/>
    <cacheHierarchy uniqueName="[salidas].[Cantidad]" caption="Cantidad" attribute="1" defaultMemberUniqueName="[salidas].[Cantidad].[All]" allUniqueName="[salidas].[Cantidad].[All]" dimensionUniqueName="[salidas]" displayFolder="" count="0" memberValueDatatype="20" unbalanced="0"/>
    <cacheHierarchy uniqueName="[salidas].[Clase]" caption="Clase" attribute="1" defaultMemberUniqueName="[salidas].[Clase].[All]" allUniqueName="[salidas].[Clase].[All]" dimensionUniqueName="[salidas]" displayFolder="" count="0" memberValueDatatype="20" unbalanced="0"/>
    <cacheHierarchy uniqueName="[salidas].[Precio  Venta ($)]" caption="Precio  Venta ($)" attribute="1" defaultMemberUniqueName="[salidas].[Precio  Venta ($)].[All]" allUniqueName="[salidas].[Precio  Venta ($)].[All]" dimensionUniqueName="[salidas]" displayFolder="" count="0" memberValueDatatype="20" unbalanced="0"/>
    <cacheHierarchy uniqueName="[salidas].[Total Compra ($)]" caption="Total Compra ($)" attribute="1" defaultMemberUniqueName="[salidas].[Total Compra ($)].[All]" allUniqueName="[salidas].[Total Compra ($)].[All]" dimensionUniqueName="[salidas]" displayFolder="" count="0" memberValueDatatype="20" unbalanced="0"/>
    <cacheHierarchy uniqueName="[salidas].[Fecha (mes)]" caption="Fecha (mes)" attribute="1" defaultMemberUniqueName="[salidas].[Fecha (mes)].[All]" allUniqueName="[salidas].[Fecha (mes)].[All]" dimensionUniqueName="[salidas]" displayFolder="" count="0" memberValueDatatype="130" unbalanced="0"/>
    <cacheHierarchy uniqueName="[salidas].[Fecha (año)]" caption="Fecha (año)" attribute="1" defaultMemberUniqueName="[salidas].[Fecha (año)].[All]" allUniqueName="[salidas].[Fecha (año)].[All]" dimensionUniqueName="[salidas]" displayFolder="" count="0" memberValueDatatype="130" unbalanced="0"/>
    <cacheHierarchy uniqueName="[salidas].[Fecha (trimestre)]" caption="Fecha (trimestre)" attribute="1" defaultMemberUniqueName="[salidas].[Fecha (trimestre)].[All]" allUniqueName="[salidas].[Fecha (trimestre)].[All]" dimensionUniqueName="[salidas]" displayFolder="" count="0" memberValueDatatype="130" unbalanced="0"/>
    <cacheHierarchy uniqueName="[sinentradas].[Fecha]" caption="Fecha" attribute="1" time="1" defaultMemberUniqueName="[sinentradas].[Fecha].[All]" allUniqueName="[sinentradas].[Fecha].[All]" dimensionUniqueName="[sinentradas]" displayFolder="" count="2" memberValueDatatype="7" unbalanced="0">
      <fieldsUsage count="2">
        <fieldUsage x="-1"/>
        <fieldUsage x="3"/>
      </fieldsUsage>
    </cacheHierarchy>
    <cacheHierarchy uniqueName="[sinentradas].[No Remision]" caption="No Remision" attribute="1" defaultMemberUniqueName="[sinentradas].[No Remision].[All]" allUniqueName="[sinentradas].[No Remision].[All]" dimensionUniqueName="[sinentradas]" displayFolder="" count="0" memberValueDatatype="130" unbalanced="0"/>
    <cacheHierarchy uniqueName="[sinentradas].[Codigo Producto]" caption="Codigo Producto" attribute="1" defaultMemberUniqueName="[sinentradas].[Codigo Producto].[All]" allUniqueName="[sinentradas].[Codigo Producto].[All]" dimensionUniqueName="[sinentradas]" displayFolder="" count="0" memberValueDatatype="130" unbalanced="0"/>
    <cacheHierarchy uniqueName="[sinentradas].[Cliente]" caption="Cliente" attribute="1" defaultMemberUniqueName="[sinentradas].[Cliente].[All]" allUniqueName="[sinentradas].[Cliente].[All]" dimensionUniqueName="[sinentradas]" displayFolder="" count="0" memberValueDatatype="130" unbalanced="0"/>
    <cacheHierarchy uniqueName="[sinentradas].[Cantidad]" caption="Cantidad" attribute="1" defaultMemberUniqueName="[sinentradas].[Cantidad].[All]" allUniqueName="[sinentradas].[Cantidad].[All]" dimensionUniqueName="[sinentradas]" displayFolder="" count="0" memberValueDatatype="20" unbalanced="0"/>
    <cacheHierarchy uniqueName="[sinentradas].[Precio  Venta ($)]" caption="Precio  Venta ($)" attribute="1" defaultMemberUniqueName="[sinentradas].[Precio  Venta ($)].[All]" allUniqueName="[sinentradas].[Precio  Venta ($)].[All]" dimensionUniqueName="[sinentradas]" displayFolder="" count="0" memberValueDatatype="20" unbalanced="0"/>
    <cacheHierarchy uniqueName="[sinentradas].[Total Compra ($)]" caption="Total Compra ($)" attribute="1" defaultMemberUniqueName="[sinentradas].[Total Compra ($)].[All]" allUniqueName="[sinentradas].[Total Compra ($)].[All]" dimensionUniqueName="[sinentradas]" displayFolder="" count="0" memberValueDatatype="20" unbalanced="0"/>
    <cacheHierarchy uniqueName="[sinentradas].[Fecha (año)]" caption="Fecha (año)" attribute="1" defaultMemberUniqueName="[sinentradas].[Fecha (año)].[All]" allUniqueName="[sinentradas].[Fecha (año)].[All]" dimensionUniqueName="[sinentradas]" displayFolder="" count="0" memberValueDatatype="130" unbalanced="0"/>
    <cacheHierarchy uniqueName="[sinentradas].[Fecha (trimestre)]" caption="Fecha (trimestre)" attribute="1" defaultMemberUniqueName="[sinentradas].[Fecha (trimestre)].[All]" allUniqueName="[sinentradas].[Fecha (trimestre)].[All]" dimensionUniqueName="[sinentradas]" displayFolder="" count="0" memberValueDatatype="130" unbalanced="0"/>
    <cacheHierarchy uniqueName="[sinentradas].[Fecha (mes)]" caption="Fecha (mes)" attribute="1" defaultMemberUniqueName="[sinentradas].[Fecha (mes)].[All]" allUniqueName="[sinentradas].[Fecha (mes)].[All]" dimensionUniqueName="[sinentradas]" displayFolder="" count="2" memberValueDatatype="130" unbalanced="0">
      <fieldsUsage count="2">
        <fieldUsage x="-1"/>
        <fieldUsage x="0"/>
      </fieldsUsage>
    </cacheHierarchy>
    <cacheHierarchy uniqueName="[salidas].[Fecha (índice de meses)]" caption="Fecha (índice de meses)" attribute="1" defaultMemberUniqueName="[salidas].[Fecha (índice de meses)].[All]" allUniqueName="[salidas].[Fecha (índice de meses)].[All]" dimensionUniqueName="[salidas]" displayFolder="" count="0" memberValueDatatype="20" unbalanced="0" hidden="1"/>
    <cacheHierarchy uniqueName="[sinentradas].[Fecha (índice de meses)]" caption="Fecha (índice de meses)" attribute="1" defaultMemberUniqueName="[sinentradas].[Fecha (índice de meses)].[All]" allUniqueName="[sinentradas].[Fecha (índice de meses)].[All]" dimensionUniqueName="[sinentradas]" displayFolder="" count="0" memberValueDatatype="20" unbalanced="0" hidden="1"/>
    <cacheHierarchy uniqueName="[Measures].[__XL_Count entradas]" caption="__XL_Count entradas" measure="1" displayFolder="" measureGroup="entradas" count="0" hidden="1"/>
    <cacheHierarchy uniqueName="[Measures].[__XL_Count salidas]" caption="__XL_Count salidas" measure="1" displayFolder="" measureGroup="salidas" count="0" hidden="1"/>
    <cacheHierarchy uniqueName="[Measures].[__XL_Count sinentradas]" caption="__XL_Count sinentradas" measure="1" displayFolder="" measureGroup="sinentradas" count="0" hidden="1"/>
    <cacheHierarchy uniqueName="[Measures].[__No measures defined]" caption="__No measures defined" measure="1" displayFolder="" count="0" hidden="1"/>
    <cacheHierarchy uniqueName="[Measures].[Recuento de Cliente]" caption="Recue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Cliente]" caption="Recuento disti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ntidad 2]" caption="Suma de Cantidad 2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Cantidad]" caption="Recuento de Cantidad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otal Compra ($)]" caption="Suma de Total Compra ($)" measure="1" displayFolder="" measureGroup="sali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Cantidad 2]" caption="Recuento de Cantidad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Cantidad 3]" caption="Recuento de Cantidad 3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Cantidad]" caption="Recuento distinto de Cantidad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Total Compra ($)]" caption="Recuento de Total Compra ($)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 Compra ($) 2]" caption="Suma de Total Compra ($) 2" measure="1" displayFolder="" measureGroup="sinentra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 3]" caption="Suma de Cantidad 3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lase]" caption="Suma de Clase" measure="1" displayFolder="" measureGroup="salida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entradas" uniqueName="[entradas]" caption="entradas"/>
    <dimension measure="1" name="Measures" uniqueName="[Measures]" caption="Measures"/>
    <dimension name="salidas" uniqueName="[salidas]" caption="salidas"/>
    <dimension name="sinentradas" uniqueName="[sinentradas]" caption="sinentradas"/>
  </dimensions>
  <measureGroups count="3">
    <measureGroup name="entradas" caption="entradas"/>
    <measureGroup name="salidas" caption="salidas"/>
    <measureGroup name="sinentradas" caption="sinentradas"/>
  </measureGroups>
  <maps count="5">
    <map measureGroup="0" dimension="0"/>
    <map measureGroup="1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Mario" refreshedDate="45817.66201064815" backgroundQuery="1" createdVersion="7" refreshedVersion="7" minRefreshableVersion="3" recordCount="0" supportSubquery="1" supportAdvancedDrill="1" xr:uid="{883F30D0-B1B1-44A0-B9CB-FC4DE68D3D2C}">
  <cacheSource type="external" connectionId="1"/>
  <cacheFields count="4">
    <cacheField name="[sinentradas].[Fecha (mes)].[Fecha (mes)]" caption="Fecha (mes)" numFmtId="0" hierarchy="27" level="1">
      <sharedItems count="7">
        <s v="jun"/>
        <s v="jul"/>
        <s v="ago"/>
        <s v="oct"/>
        <s v="nov"/>
        <s v="dic"/>
        <s v="may" u="1"/>
      </sharedItems>
    </cacheField>
    <cacheField name="[salidas].[Fecha].[Fecha]" caption="Fecha" numFmtId="0" hierarchy="6" level="1">
      <sharedItems containsSemiMixedTypes="0" containsNonDate="0" containsString="0"/>
    </cacheField>
    <cacheField name="[Measures].[Suma de Cantidad 3]" caption="Suma de Cantidad 3" numFmtId="0" hierarchy="45" level="32767"/>
    <cacheField name="[sinentradas].[Fecha].[Fecha]" caption="Fecha" numFmtId="0" hierarchy="18" level="1">
      <sharedItems containsSemiMixedTypes="0" containsNonDate="0" containsString="0"/>
    </cacheField>
  </cacheFields>
  <cacheHierarchies count="47">
    <cacheHierarchy uniqueName="[entradas].[2]" caption="2" attribute="1" defaultMemberUniqueName="[entradas].[2].[All]" allUniqueName="[entradas].[2].[All]" dimensionUniqueName="[entradas]" displayFolder="" count="0" memberValueDatatype="130" unbalanced="0"/>
    <cacheHierarchy uniqueName="[entradas].[Cantidad]" caption="Cantidad" attribute="1" defaultMemberUniqueName="[entradas].[Cantidad].[All]" allUniqueName="[entradas].[Cantidad].[All]" dimensionUniqueName="[entradas]" displayFolder="" count="0" memberValueDatatype="20" unbalanced="0"/>
    <cacheHierarchy uniqueName="[entradas].[Clase]" caption="Clase" attribute="1" defaultMemberUniqueName="[entradas].[Clase].[All]" allUniqueName="[entradas].[Clase].[All]" dimensionUniqueName="[entradas]" displayFolder="" count="0" memberValueDatatype="130" unbalanced="0"/>
    <cacheHierarchy uniqueName="[entradas].[Costo ($)]" caption="Costo ($)" attribute="1" defaultMemberUniqueName="[entradas].[Costo ($)].[All]" allUniqueName="[entradas].[Costo ($)].[All]" dimensionUniqueName="[entradas]" displayFolder="" count="0" memberValueDatatype="5" unbalanced="0"/>
    <cacheHierarchy uniqueName="[entradas].[Existencia]" caption="Existencia" attribute="1" defaultMemberUniqueName="[entradas].[Existencia].[All]" allUniqueName="[entradas].[Existencia].[All]" dimensionUniqueName="[entradas]" displayFolder="" count="0" memberValueDatatype="20" unbalanced="0"/>
    <cacheHierarchy uniqueName="[entradas].[Año]" caption="Año" attribute="1" defaultMemberUniqueName="[entradas].[Año].[All]" allUniqueName="[entradas].[Año].[All]" dimensionUniqueName="[entradas]" displayFolder="" count="0" memberValueDatatype="20" unbalanced="0"/>
    <cacheHierarchy uniqueName="[salidas].[Fecha]" caption="Fecha" attribute="1" time="1" defaultMemberUniqueName="[salidas].[Fecha].[All]" allUniqueName="[salidas].[Fecha].[All]" dimensionUniqueName="[salidas]" displayFolder="" count="2" memberValueDatatype="7" unbalanced="0">
      <fieldsUsage count="2">
        <fieldUsage x="-1"/>
        <fieldUsage x="1"/>
      </fieldsUsage>
    </cacheHierarchy>
    <cacheHierarchy uniqueName="[salidas].[No Remision]" caption="No Remision" attribute="1" defaultMemberUniqueName="[salidas].[No Remision].[All]" allUniqueName="[salidas].[No Remision].[All]" dimensionUniqueName="[salidas]" displayFolder="" count="0" memberValueDatatype="130" unbalanced="0"/>
    <cacheHierarchy uniqueName="[salidas].[Codigo Producto]" caption="Codigo Producto" attribute="1" defaultMemberUniqueName="[salidas].[Codigo Producto].[All]" allUniqueName="[salidas].[Codigo Producto].[All]" dimensionUniqueName="[salidas]" displayFolder="" count="0" memberValueDatatype="130" unbalanced="0"/>
    <cacheHierarchy uniqueName="[salidas].[Cliente]" caption="Cliente" attribute="1" defaultMemberUniqueName="[salidas].[Cliente].[All]" allUniqueName="[salidas].[Cliente].[All]" dimensionUniqueName="[salidas]" displayFolder="" count="0" memberValueDatatype="130" unbalanced="0"/>
    <cacheHierarchy uniqueName="[salidas].[Cantidad Disponible]" caption="Cantidad Disponible" attribute="1" defaultMemberUniqueName="[salidas].[Cantidad Disponible].[All]" allUniqueName="[salidas].[Cantidad Disponible].[All]" dimensionUniqueName="[salidas]" displayFolder="" count="0" memberValueDatatype="20" unbalanced="0"/>
    <cacheHierarchy uniqueName="[salidas].[Cantidad]" caption="Cantidad" attribute="1" defaultMemberUniqueName="[salidas].[Cantidad].[All]" allUniqueName="[salidas].[Cantidad].[All]" dimensionUniqueName="[salidas]" displayFolder="" count="0" memberValueDatatype="20" unbalanced="0"/>
    <cacheHierarchy uniqueName="[salidas].[Clase]" caption="Clase" attribute="1" defaultMemberUniqueName="[salidas].[Clase].[All]" allUniqueName="[salidas].[Clase].[All]" dimensionUniqueName="[salidas]" displayFolder="" count="0" memberValueDatatype="20" unbalanced="0"/>
    <cacheHierarchy uniqueName="[salidas].[Precio  Venta ($)]" caption="Precio  Venta ($)" attribute="1" defaultMemberUniqueName="[salidas].[Precio  Venta ($)].[All]" allUniqueName="[salidas].[Precio  Venta ($)].[All]" dimensionUniqueName="[salidas]" displayFolder="" count="0" memberValueDatatype="20" unbalanced="0"/>
    <cacheHierarchy uniqueName="[salidas].[Total Compra ($)]" caption="Total Compra ($)" attribute="1" defaultMemberUniqueName="[salidas].[Total Compra ($)].[All]" allUniqueName="[salidas].[Total Compra ($)].[All]" dimensionUniqueName="[salidas]" displayFolder="" count="0" memberValueDatatype="20" unbalanced="0"/>
    <cacheHierarchy uniqueName="[salidas].[Fecha (mes)]" caption="Fecha (mes)" attribute="1" defaultMemberUniqueName="[salidas].[Fecha (mes)].[All]" allUniqueName="[salidas].[Fecha (mes)].[All]" dimensionUniqueName="[salidas]" displayFolder="" count="0" memberValueDatatype="130" unbalanced="0"/>
    <cacheHierarchy uniqueName="[salidas].[Fecha (año)]" caption="Fecha (año)" attribute="1" defaultMemberUniqueName="[salidas].[Fecha (año)].[All]" allUniqueName="[salidas].[Fecha (año)].[All]" dimensionUniqueName="[salidas]" displayFolder="" count="0" memberValueDatatype="130" unbalanced="0"/>
    <cacheHierarchy uniqueName="[salidas].[Fecha (trimestre)]" caption="Fecha (trimestre)" attribute="1" defaultMemberUniqueName="[salidas].[Fecha (trimestre)].[All]" allUniqueName="[salidas].[Fecha (trimestre)].[All]" dimensionUniqueName="[salidas]" displayFolder="" count="0" memberValueDatatype="130" unbalanced="0"/>
    <cacheHierarchy uniqueName="[sinentradas].[Fecha]" caption="Fecha" attribute="1" time="1" defaultMemberUniqueName="[sinentradas].[Fecha].[All]" allUniqueName="[sinentradas].[Fecha].[All]" dimensionUniqueName="[sinentradas]" displayFolder="" count="2" memberValueDatatype="7" unbalanced="0">
      <fieldsUsage count="2">
        <fieldUsage x="-1"/>
        <fieldUsage x="3"/>
      </fieldsUsage>
    </cacheHierarchy>
    <cacheHierarchy uniqueName="[sinentradas].[No Remision]" caption="No Remision" attribute="1" defaultMemberUniqueName="[sinentradas].[No Remision].[All]" allUniqueName="[sinentradas].[No Remision].[All]" dimensionUniqueName="[sinentradas]" displayFolder="" count="0" memberValueDatatype="130" unbalanced="0"/>
    <cacheHierarchy uniqueName="[sinentradas].[Codigo Producto]" caption="Codigo Producto" attribute="1" defaultMemberUniqueName="[sinentradas].[Codigo Producto].[All]" allUniqueName="[sinentradas].[Codigo Producto].[All]" dimensionUniqueName="[sinentradas]" displayFolder="" count="0" memberValueDatatype="130" unbalanced="0"/>
    <cacheHierarchy uniqueName="[sinentradas].[Cliente]" caption="Cliente" attribute="1" defaultMemberUniqueName="[sinentradas].[Cliente].[All]" allUniqueName="[sinentradas].[Cliente].[All]" dimensionUniqueName="[sinentradas]" displayFolder="" count="0" memberValueDatatype="130" unbalanced="0"/>
    <cacheHierarchy uniqueName="[sinentradas].[Cantidad]" caption="Cantidad" attribute="1" defaultMemberUniqueName="[sinentradas].[Cantidad].[All]" allUniqueName="[sinentradas].[Cantidad].[All]" dimensionUniqueName="[sinentradas]" displayFolder="" count="0" memberValueDatatype="20" unbalanced="0"/>
    <cacheHierarchy uniqueName="[sinentradas].[Precio  Venta ($)]" caption="Precio  Venta ($)" attribute="1" defaultMemberUniqueName="[sinentradas].[Precio  Venta ($)].[All]" allUniqueName="[sinentradas].[Precio  Venta ($)].[All]" dimensionUniqueName="[sinentradas]" displayFolder="" count="0" memberValueDatatype="20" unbalanced="0"/>
    <cacheHierarchy uniqueName="[sinentradas].[Total Compra ($)]" caption="Total Compra ($)" attribute="1" defaultMemberUniqueName="[sinentradas].[Total Compra ($)].[All]" allUniqueName="[sinentradas].[Total Compra ($)].[All]" dimensionUniqueName="[sinentradas]" displayFolder="" count="0" memberValueDatatype="20" unbalanced="0"/>
    <cacheHierarchy uniqueName="[sinentradas].[Fecha (año)]" caption="Fecha (año)" attribute="1" defaultMemberUniqueName="[sinentradas].[Fecha (año)].[All]" allUniqueName="[sinentradas].[Fecha (año)].[All]" dimensionUniqueName="[sinentradas]" displayFolder="" count="0" memberValueDatatype="130" unbalanced="0"/>
    <cacheHierarchy uniqueName="[sinentradas].[Fecha (trimestre)]" caption="Fecha (trimestre)" attribute="1" defaultMemberUniqueName="[sinentradas].[Fecha (trimestre)].[All]" allUniqueName="[sinentradas].[Fecha (trimestre)].[All]" dimensionUniqueName="[sinentradas]" displayFolder="" count="0" memberValueDatatype="130" unbalanced="0"/>
    <cacheHierarchy uniqueName="[sinentradas].[Fecha (mes)]" caption="Fecha (mes)" attribute="1" defaultMemberUniqueName="[sinentradas].[Fecha (mes)].[All]" allUniqueName="[sinentradas].[Fecha (mes)].[All]" dimensionUniqueName="[sinentradas]" displayFolder="" count="2" memberValueDatatype="130" unbalanced="0">
      <fieldsUsage count="2">
        <fieldUsage x="-1"/>
        <fieldUsage x="0"/>
      </fieldsUsage>
    </cacheHierarchy>
    <cacheHierarchy uniqueName="[salidas].[Fecha (índice de meses)]" caption="Fecha (índice de meses)" attribute="1" defaultMemberUniqueName="[salidas].[Fecha (índice de meses)].[All]" allUniqueName="[salidas].[Fecha (índice de meses)].[All]" dimensionUniqueName="[salidas]" displayFolder="" count="0" memberValueDatatype="20" unbalanced="0" hidden="1"/>
    <cacheHierarchy uniqueName="[sinentradas].[Fecha (índice de meses)]" caption="Fecha (índice de meses)" attribute="1" defaultMemberUniqueName="[sinentradas].[Fecha (índice de meses)].[All]" allUniqueName="[sinentradas].[Fecha (índice de meses)].[All]" dimensionUniqueName="[sinentradas]" displayFolder="" count="0" memberValueDatatype="20" unbalanced="0" hidden="1"/>
    <cacheHierarchy uniqueName="[Measures].[__XL_Count entradas]" caption="__XL_Count entradas" measure="1" displayFolder="" measureGroup="entradas" count="0" hidden="1"/>
    <cacheHierarchy uniqueName="[Measures].[__XL_Count salidas]" caption="__XL_Count salidas" measure="1" displayFolder="" measureGroup="salidas" count="0" hidden="1"/>
    <cacheHierarchy uniqueName="[Measures].[__XL_Count sinentradas]" caption="__XL_Count sinentradas" measure="1" displayFolder="" measureGroup="sinentradas" count="0" hidden="1"/>
    <cacheHierarchy uniqueName="[Measures].[__No measures defined]" caption="__No measures defined" measure="1" displayFolder="" count="0" hidden="1"/>
    <cacheHierarchy uniqueName="[Measures].[Recuento de Cliente]" caption="Recue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Cliente]" caption="Recuento disti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ntidad 2]" caption="Suma de Cantidad 2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Cantidad]" caption="Recuento de Cantidad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otal Compra ($)]" caption="Suma de Total Compra ($)" measure="1" displayFolder="" measureGroup="sali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Cantidad 2]" caption="Recuento de Cantidad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Cantidad 3]" caption="Recuento de Cantidad 3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Cantidad]" caption="Recuento distinto de Cantidad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Total Compra ($)]" caption="Recuento de Total Compra ($)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 Compra ($) 2]" caption="Suma de Total Compra ($)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 3]" caption="Suma de Cantidad 3" measure="1" displayFolder="" measureGroup="sinentrad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lase]" caption="Suma de Clase" measure="1" displayFolder="" measureGroup="salida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entradas" uniqueName="[entradas]" caption="entradas"/>
    <dimension measure="1" name="Measures" uniqueName="[Measures]" caption="Measures"/>
    <dimension name="salidas" uniqueName="[salidas]" caption="salidas"/>
    <dimension name="sinentradas" uniqueName="[sinentradas]" caption="sinentradas"/>
  </dimensions>
  <measureGroups count="3">
    <measureGroup name="entradas" caption="entradas"/>
    <measureGroup name="salidas" caption="salidas"/>
    <measureGroup name="sinentradas" caption="sinentradas"/>
  </measureGroups>
  <maps count="5">
    <map measureGroup="0" dimension="0"/>
    <map measureGroup="1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Mario" refreshedDate="45817.662010995373" backgroundQuery="1" createdVersion="7" refreshedVersion="7" minRefreshableVersion="3" recordCount="0" supportSubquery="1" supportAdvancedDrill="1" xr:uid="{F10620AE-6B93-41D8-9131-EA63ADF0E709}">
  <cacheSource type="external" connectionId="1"/>
  <cacheFields count="5">
    <cacheField name="[salidas].[Fecha].[Fecha]" caption="Fecha" numFmtId="0" hierarchy="6" level="1">
      <sharedItems containsSemiMixedTypes="0" containsNonDate="0" containsString="0"/>
    </cacheField>
    <cacheField name="[Measures].[Suma de Cantidad 3]" caption="Suma de Cantidad 3" numFmtId="0" hierarchy="45" level="32767"/>
    <cacheField name="[sinentradas].[Fecha].[Fecha]" caption="Fecha" numFmtId="0" hierarchy="18" level="1">
      <sharedItems containsSemiMixedTypes="0" containsNonDate="0" containsString="0"/>
    </cacheField>
    <cacheField name="[sinentradas].[Cliente].[Cliente]" caption="Cliente" numFmtId="0" hierarchy="21" level="1">
      <sharedItems count="5">
        <s v="Andres Perez"/>
        <s v="Justo &amp; Heno"/>
        <s v="La Vaca Lola"/>
        <s v="Pepito Perez"/>
        <s v="Suganorte"/>
      </sharedItems>
    </cacheField>
    <cacheField name="Dummy0" numFmtId="0" hierarchy="4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48">
    <cacheHierarchy uniqueName="[entradas].[2]" caption="2" attribute="1" defaultMemberUniqueName="[entradas].[2].[All]" allUniqueName="[entradas].[2].[All]" dimensionUniqueName="[entradas]" displayFolder="" count="0" memberValueDatatype="130" unbalanced="0"/>
    <cacheHierarchy uniqueName="[entradas].[Cantidad]" caption="Cantidad" attribute="1" defaultMemberUniqueName="[entradas].[Cantidad].[All]" allUniqueName="[entradas].[Cantidad].[All]" dimensionUniqueName="[entradas]" displayFolder="" count="0" memberValueDatatype="20" unbalanced="0"/>
    <cacheHierarchy uniqueName="[entradas].[Clase]" caption="Clase" attribute="1" defaultMemberUniqueName="[entradas].[Clase].[All]" allUniqueName="[entradas].[Clase].[All]" dimensionUniqueName="[entradas]" displayFolder="" count="0" memberValueDatatype="130" unbalanced="0"/>
    <cacheHierarchy uniqueName="[entradas].[Costo ($)]" caption="Costo ($)" attribute="1" defaultMemberUniqueName="[entradas].[Costo ($)].[All]" allUniqueName="[entradas].[Costo ($)].[All]" dimensionUniqueName="[entradas]" displayFolder="" count="0" memberValueDatatype="5" unbalanced="0"/>
    <cacheHierarchy uniqueName="[entradas].[Existencia]" caption="Existencia" attribute="1" defaultMemberUniqueName="[entradas].[Existencia].[All]" allUniqueName="[entradas].[Existencia].[All]" dimensionUniqueName="[entradas]" displayFolder="" count="0" memberValueDatatype="20" unbalanced="0"/>
    <cacheHierarchy uniqueName="[entradas].[Año]" caption="Año" attribute="1" defaultMemberUniqueName="[entradas].[Año].[All]" allUniqueName="[entradas].[Año].[All]" dimensionUniqueName="[entradas]" displayFolder="" count="0" memberValueDatatype="20" unbalanced="0"/>
    <cacheHierarchy uniqueName="[salidas].[Fecha]" caption="Fecha" attribute="1" time="1" defaultMemberUniqueName="[salidas].[Fecha].[All]" allUniqueName="[salidas].[Fecha].[All]" dimensionUniqueName="[salidas]" displayFolder="" count="2" memberValueDatatype="7" unbalanced="0">
      <fieldsUsage count="2">
        <fieldUsage x="-1"/>
        <fieldUsage x="0"/>
      </fieldsUsage>
    </cacheHierarchy>
    <cacheHierarchy uniqueName="[salidas].[No Remision]" caption="No Remision" attribute="1" defaultMemberUniqueName="[salidas].[No Remision].[All]" allUniqueName="[salidas].[No Remision].[All]" dimensionUniqueName="[salidas]" displayFolder="" count="0" memberValueDatatype="130" unbalanced="0"/>
    <cacheHierarchy uniqueName="[salidas].[Codigo Producto]" caption="Codigo Producto" attribute="1" defaultMemberUniqueName="[salidas].[Codigo Producto].[All]" allUniqueName="[salidas].[Codigo Producto].[All]" dimensionUniqueName="[salidas]" displayFolder="" count="0" memberValueDatatype="130" unbalanced="0"/>
    <cacheHierarchy uniqueName="[salidas].[Cliente]" caption="Cliente" attribute="1" defaultMemberUniqueName="[salidas].[Cliente].[All]" allUniqueName="[salidas].[Cliente].[All]" dimensionUniqueName="[salidas]" displayFolder="" count="0" memberValueDatatype="130" unbalanced="0"/>
    <cacheHierarchy uniqueName="[salidas].[Cantidad Disponible]" caption="Cantidad Disponible" attribute="1" defaultMemberUniqueName="[salidas].[Cantidad Disponible].[All]" allUniqueName="[salidas].[Cantidad Disponible].[All]" dimensionUniqueName="[salidas]" displayFolder="" count="0" memberValueDatatype="20" unbalanced="0"/>
    <cacheHierarchy uniqueName="[salidas].[Cantidad]" caption="Cantidad" attribute="1" defaultMemberUniqueName="[salidas].[Cantidad].[All]" allUniqueName="[salidas].[Cantidad].[All]" dimensionUniqueName="[salidas]" displayFolder="" count="0" memberValueDatatype="20" unbalanced="0"/>
    <cacheHierarchy uniqueName="[salidas].[Clase]" caption="Clase" attribute="1" defaultMemberUniqueName="[salidas].[Clase].[All]" allUniqueName="[salidas].[Clase].[All]" dimensionUniqueName="[salidas]" displayFolder="" count="0" memberValueDatatype="20" unbalanced="0"/>
    <cacheHierarchy uniqueName="[salidas].[Precio  Venta ($)]" caption="Precio  Venta ($)" attribute="1" defaultMemberUniqueName="[salidas].[Precio  Venta ($)].[All]" allUniqueName="[salidas].[Precio  Venta ($)].[All]" dimensionUniqueName="[salidas]" displayFolder="" count="0" memberValueDatatype="20" unbalanced="0"/>
    <cacheHierarchy uniqueName="[salidas].[Total Compra ($)]" caption="Total Compra ($)" attribute="1" defaultMemberUniqueName="[salidas].[Total Compra ($)].[All]" allUniqueName="[salidas].[Total Compra ($)].[All]" dimensionUniqueName="[salidas]" displayFolder="" count="0" memberValueDatatype="20" unbalanced="0"/>
    <cacheHierarchy uniqueName="[salidas].[Fecha (mes)]" caption="Fecha (mes)" attribute="1" defaultMemberUniqueName="[salidas].[Fecha (mes)].[All]" allUniqueName="[salidas].[Fecha (mes)].[All]" dimensionUniqueName="[salidas]" displayFolder="" count="0" memberValueDatatype="130" unbalanced="0"/>
    <cacheHierarchy uniqueName="[salidas].[Fecha (año)]" caption="Fecha (año)" attribute="1" defaultMemberUniqueName="[salidas].[Fecha (año)].[All]" allUniqueName="[salidas].[Fecha (año)].[All]" dimensionUniqueName="[salidas]" displayFolder="" count="0" memberValueDatatype="130" unbalanced="0"/>
    <cacheHierarchy uniqueName="[salidas].[Fecha (trimestre)]" caption="Fecha (trimestre)" attribute="1" defaultMemberUniqueName="[salidas].[Fecha (trimestre)].[All]" allUniqueName="[salidas].[Fecha (trimestre)].[All]" dimensionUniqueName="[salidas]" displayFolder="" count="0" memberValueDatatype="130" unbalanced="0"/>
    <cacheHierarchy uniqueName="[sinentradas].[Fecha]" caption="Fecha" attribute="1" time="1" defaultMemberUniqueName="[sinentradas].[Fecha].[All]" allUniqueName="[sinentradas].[Fecha].[All]" dimensionUniqueName="[sinentradas]" displayFolder="" count="2" memberValueDatatype="7" unbalanced="0">
      <fieldsUsage count="2">
        <fieldUsage x="-1"/>
        <fieldUsage x="2"/>
      </fieldsUsage>
    </cacheHierarchy>
    <cacheHierarchy uniqueName="[sinentradas].[No Remision]" caption="No Remision" attribute="1" defaultMemberUniqueName="[sinentradas].[No Remision].[All]" allUniqueName="[sinentradas].[No Remision].[All]" dimensionUniqueName="[sinentradas]" displayFolder="" count="0" memberValueDatatype="130" unbalanced="0"/>
    <cacheHierarchy uniqueName="[sinentradas].[Codigo Producto]" caption="Codigo Producto" attribute="1" defaultMemberUniqueName="[sinentradas].[Codigo Producto].[All]" allUniqueName="[sinentradas].[Codigo Producto].[All]" dimensionUniqueName="[sinentradas]" displayFolder="" count="0" memberValueDatatype="130" unbalanced="0"/>
    <cacheHierarchy uniqueName="[sinentradas].[Cliente]" caption="Cliente" attribute="1" defaultMemberUniqueName="[sinentradas].[Cliente].[All]" allUniqueName="[sinentradas].[Cliente].[All]" dimensionUniqueName="[sinentradas]" displayFolder="" count="2" memberValueDatatype="130" unbalanced="0">
      <fieldsUsage count="2">
        <fieldUsage x="-1"/>
        <fieldUsage x="3"/>
      </fieldsUsage>
    </cacheHierarchy>
    <cacheHierarchy uniqueName="[sinentradas].[Cantidad]" caption="Cantidad" attribute="1" defaultMemberUniqueName="[sinentradas].[Cantidad].[All]" allUniqueName="[sinentradas].[Cantidad].[All]" dimensionUniqueName="[sinentradas]" displayFolder="" count="0" memberValueDatatype="20" unbalanced="0"/>
    <cacheHierarchy uniqueName="[sinentradas].[Precio  Venta ($)]" caption="Precio  Venta ($)" attribute="1" defaultMemberUniqueName="[sinentradas].[Precio  Venta ($)].[All]" allUniqueName="[sinentradas].[Precio  Venta ($)].[All]" dimensionUniqueName="[sinentradas]" displayFolder="" count="0" memberValueDatatype="20" unbalanced="0"/>
    <cacheHierarchy uniqueName="[sinentradas].[Total Compra ($)]" caption="Total Compra ($)" attribute="1" defaultMemberUniqueName="[sinentradas].[Total Compra ($)].[All]" allUniqueName="[sinentradas].[Total Compra ($)].[All]" dimensionUniqueName="[sinentradas]" displayFolder="" count="0" memberValueDatatype="20" unbalanced="0"/>
    <cacheHierarchy uniqueName="[sinentradas].[Fecha (año)]" caption="Fecha (año)" attribute="1" defaultMemberUniqueName="[sinentradas].[Fecha (año)].[All]" allUniqueName="[sinentradas].[Fecha (año)].[All]" dimensionUniqueName="[sinentradas]" displayFolder="" count="0" memberValueDatatype="130" unbalanced="0"/>
    <cacheHierarchy uniqueName="[sinentradas].[Fecha (trimestre)]" caption="Fecha (trimestre)" attribute="1" defaultMemberUniqueName="[sinentradas].[Fecha (trimestre)].[All]" allUniqueName="[sinentradas].[Fecha (trimestre)].[All]" dimensionUniqueName="[sinentradas]" displayFolder="" count="0" memberValueDatatype="130" unbalanced="0"/>
    <cacheHierarchy uniqueName="[sinentradas].[Fecha (mes)]" caption="Fecha (mes)" attribute="1" defaultMemberUniqueName="[sinentradas].[Fecha (mes)].[All]" allUniqueName="[sinentradas].[Fecha (mes)].[All]" dimensionUniqueName="[sinentradas]" displayFolder="" count="0" memberValueDatatype="130" unbalanced="0"/>
    <cacheHierarchy uniqueName="[salidas].[Fecha (índice de meses)]" caption="Fecha (índice de meses)" attribute="1" defaultMemberUniqueName="[salidas].[Fecha (índice de meses)].[All]" allUniqueName="[salidas].[Fecha (índice de meses)].[All]" dimensionUniqueName="[salidas]" displayFolder="" count="0" memberValueDatatype="20" unbalanced="0" hidden="1"/>
    <cacheHierarchy uniqueName="[sinentradas].[Fecha (índice de meses)]" caption="Fecha (índice de meses)" attribute="1" defaultMemberUniqueName="[sinentradas].[Fecha (índice de meses)].[All]" allUniqueName="[sinentradas].[Fecha (índice de meses)].[All]" dimensionUniqueName="[sinentradas]" displayFolder="" count="0" memberValueDatatype="20" unbalanced="0" hidden="1"/>
    <cacheHierarchy uniqueName="[Measures].[__XL_Count entradas]" caption="__XL_Count entradas" measure="1" displayFolder="" measureGroup="entradas" count="0" hidden="1"/>
    <cacheHierarchy uniqueName="[Measures].[__XL_Count salidas]" caption="__XL_Count salidas" measure="1" displayFolder="" measureGroup="salidas" count="0" hidden="1"/>
    <cacheHierarchy uniqueName="[Measures].[__XL_Count sinentradas]" caption="__XL_Count sinentradas" measure="1" displayFolder="" measureGroup="sinentradas" count="0" hidden="1"/>
    <cacheHierarchy uniqueName="[Measures].[__No measures defined]" caption="__No measures defined" measure="1" displayFolder="" count="0" hidden="1"/>
    <cacheHierarchy uniqueName="[Measures].[Recuento de Cliente]" caption="Recue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Cliente]" caption="Recuento disti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ntidad 2]" caption="Suma de Cantidad 2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Cantidad]" caption="Recuento de Cantidad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otal Compra ($)]" caption="Suma de Total Compra ($)" measure="1" displayFolder="" measureGroup="sali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Cantidad 2]" caption="Recuento de Cantidad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Cantidad 3]" caption="Recuento de Cantidad 3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Cantidad]" caption="Recuento distinto de Cantidad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Total Compra ($)]" caption="Recuento de Total Compra ($)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 Compra ($) 2]" caption="Suma de Total Compra ($)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 3]" caption="Suma de Cantidad 3" measure="1" displayFolder="" measureGroup="sinentra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lase]" caption="Suma de Clase" measure="1" displayFolder="" measureGroup="salida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Dummy0" caption="2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4">
    <dimension name="entradas" uniqueName="[entradas]" caption="entradas"/>
    <dimension measure="1" name="Measures" uniqueName="[Measures]" caption="Measures"/>
    <dimension name="salidas" uniqueName="[salidas]" caption="salidas"/>
    <dimension name="sinentradas" uniqueName="[sinentradas]" caption="sinentradas"/>
  </dimensions>
  <measureGroups count="3">
    <measureGroup name="entradas" caption="entradas"/>
    <measureGroup name="salidas" caption="salidas"/>
    <measureGroup name="sinentradas" caption="sinentradas"/>
  </measureGroups>
  <maps count="5">
    <map measureGroup="0" dimension="0"/>
    <map measureGroup="1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Mario" refreshedDate="45817.664628587961" backgroundQuery="1" createdVersion="7" refreshedVersion="7" minRefreshableVersion="3" recordCount="0" supportSubquery="1" supportAdvancedDrill="1" xr:uid="{12ED6445-E52F-4E36-BEB8-439AABB038FF}">
  <cacheSource type="external" connectionId="1"/>
  <cacheFields count="4">
    <cacheField name="[salidas].[Fecha].[Fecha]" caption="Fecha" numFmtId="0" hierarchy="6" level="1">
      <sharedItems containsSemiMixedTypes="0" containsNonDate="0" containsDate="1" containsString="0" minDate="2020-06-13T00:00:00" maxDate="2020-12-25T00:00:00" count="43">
        <d v="2020-06-13T00:00:00"/>
        <d v="2020-06-19T00:00:00"/>
        <d v="2020-07-21T00:00:00"/>
        <d v="2020-07-23T00:00:00"/>
        <d v="2020-08-25T00:00:00"/>
        <d v="2020-08-26T00:00:00"/>
        <d v="2020-08-30T00:00:00"/>
        <d v="2020-09-06T00:00:00"/>
        <d v="2020-09-13T00:00:00"/>
        <d v="2020-09-14T00:00:00"/>
        <d v="2020-09-15T00:00:00"/>
        <d v="2020-09-18T00:00:00"/>
        <d v="2020-09-22T00:00:00"/>
        <d v="2020-09-23T00:00:00"/>
        <d v="2020-09-24T00:00:00"/>
        <d v="2020-09-26T00:00:00"/>
        <d v="2020-09-27T00:00:00"/>
        <d v="2020-09-28T00:00:00"/>
        <d v="2020-10-04T00:00:00"/>
        <d v="2020-10-05T00:00:00"/>
        <d v="2020-10-07T00:00:00"/>
        <d v="2020-10-10T00:00:00"/>
        <d v="2020-10-11T00:00:00"/>
        <d v="2020-10-18T00:00:00"/>
        <d v="2020-10-25T00:00:00"/>
        <d v="2020-10-28T00:00:00"/>
        <d v="2020-11-01T00:00:00"/>
        <d v="2020-11-08T00:00:00"/>
        <d v="2020-11-09T00:00:00"/>
        <d v="2020-11-15T00:00:00"/>
        <d v="2020-11-16T00:00:00"/>
        <d v="2020-11-23T00:00:00"/>
        <d v="2020-11-30T00:00:00"/>
        <d v="2020-12-01T00:00:00"/>
        <d v="2020-12-07T00:00:00"/>
        <d v="2020-12-08T00:00:00"/>
        <d v="2020-12-11T00:00:00"/>
        <d v="2020-12-14T00:00:00"/>
        <d v="2020-12-16T00:00:00"/>
        <d v="2020-12-17T00:00:00"/>
        <d v="2020-12-21T00:00:00"/>
        <d v="2020-12-22T00:00:00"/>
        <d v="2020-12-24T00:00:00"/>
      </sharedItems>
    </cacheField>
    <cacheField name="[entradas].[Año].[Año]" caption="Año" numFmtId="0" hierarchy="5" level="1">
      <sharedItems containsSemiMixedTypes="0" containsString="0" containsNumber="1" containsInteger="1" minValue="2020" maxValue="2024" count="5">
        <n v="2024"/>
        <n v="2023" u="1"/>
        <n v="2022" u="1"/>
        <n v="2021" u="1"/>
        <n v="2020" u="1"/>
      </sharedItems>
      <extLst>
        <ext xmlns:x15="http://schemas.microsoft.com/office/spreadsheetml/2010/11/main" uri="{4F2E5C28-24EA-4eb8-9CBF-B6C8F9C3D259}">
          <x15:cachedUniqueNames>
            <x15:cachedUniqueName index="0" name="[entradas].[Año].&amp;[2024]"/>
            <x15:cachedUniqueName index="1" name="[entradas].[Año].&amp;[2023]"/>
            <x15:cachedUniqueName index="2" name="[entradas].[Año].&amp;[2022]"/>
            <x15:cachedUniqueName index="3" name="[entradas].[Año].&amp;[2021]"/>
            <x15:cachedUniqueName index="4" name="[entradas].[Año].&amp;[2020]"/>
          </x15:cachedUniqueNames>
        </ext>
      </extLst>
    </cacheField>
    <cacheField name="[entradas].[2].[2]" caption="2" numFmtId="0" level="1">
      <sharedItems count="6">
        <s v="C024"/>
        <s v="C025"/>
        <s v="C026"/>
        <s v="C027"/>
        <s v="C028"/>
        <s v="C029"/>
      </sharedItems>
    </cacheField>
    <cacheField name="[Measures].[Suma de Cantidad 2]" caption="Suma de Cantidad 2" numFmtId="0" hierarchy="37" level="32767"/>
  </cacheFields>
  <cacheHierarchies count="47">
    <cacheHierarchy uniqueName="[entradas].[2]" caption="2" attribute="1" defaultMemberUniqueName="[entradas].[2].[All]" allUniqueName="[entradas].[2].[All]" dimensionUniqueName="[entradas]" displayFolder="" count="2" memberValueDatatype="130" unbalanced="0">
      <fieldsUsage count="2">
        <fieldUsage x="-1"/>
        <fieldUsage x="2"/>
      </fieldsUsage>
    </cacheHierarchy>
    <cacheHierarchy uniqueName="[entradas].[Cantidad]" caption="Cantidad" attribute="1" defaultMemberUniqueName="[entradas].[Cantidad].[All]" allUniqueName="[entradas].[Cantidad].[All]" dimensionUniqueName="[entradas]" displayFolder="" count="0" memberValueDatatype="20" unbalanced="0"/>
    <cacheHierarchy uniqueName="[entradas].[Clase]" caption="Clase" attribute="1" defaultMemberUniqueName="[entradas].[Clase].[All]" allUniqueName="[entradas].[Clase].[All]" dimensionUniqueName="[entradas]" displayFolder="" count="0" memberValueDatatype="130" unbalanced="0"/>
    <cacheHierarchy uniqueName="[entradas].[Costo ($)]" caption="Costo ($)" attribute="1" defaultMemberUniqueName="[entradas].[Costo ($)].[All]" allUniqueName="[entradas].[Costo ($)].[All]" dimensionUniqueName="[entradas]" displayFolder="" count="0" memberValueDatatype="5" unbalanced="0"/>
    <cacheHierarchy uniqueName="[entradas].[Existencia]" caption="Existencia" attribute="1" defaultMemberUniqueName="[entradas].[Existencia].[All]" allUniqueName="[entradas].[Existencia].[All]" dimensionUniqueName="[entradas]" displayFolder="" count="0" memberValueDatatype="20" unbalanced="0"/>
    <cacheHierarchy uniqueName="[entradas].[Año]" caption="Año" attribute="1" defaultMemberUniqueName="[entradas].[Año].[All]" allUniqueName="[entradas].[Año].[All]" dimensionUniqueName="[entradas]" displayFolder="" count="2" memberValueDatatype="20" unbalanced="0">
      <fieldsUsage count="2">
        <fieldUsage x="-1"/>
        <fieldUsage x="1"/>
      </fieldsUsage>
    </cacheHierarchy>
    <cacheHierarchy uniqueName="[salidas].[Fecha]" caption="Fecha" attribute="1" time="1" defaultMemberUniqueName="[salidas].[Fecha].[All]" allUniqueName="[salidas].[Fecha].[All]" dimensionUniqueName="[salidas]" displayFolder="" count="2" memberValueDatatype="7" unbalanced="0">
      <fieldsUsage count="2">
        <fieldUsage x="-1"/>
        <fieldUsage x="0"/>
      </fieldsUsage>
    </cacheHierarchy>
    <cacheHierarchy uniqueName="[salidas].[No Remision]" caption="No Remision" attribute="1" defaultMemberUniqueName="[salidas].[No Remision].[All]" allUniqueName="[salidas].[No Remision].[All]" dimensionUniqueName="[salidas]" displayFolder="" count="0" memberValueDatatype="130" unbalanced="0"/>
    <cacheHierarchy uniqueName="[salidas].[Codigo Producto]" caption="Codigo Producto" attribute="1" defaultMemberUniqueName="[salidas].[Codigo Producto].[All]" allUniqueName="[salidas].[Codigo Producto].[All]" dimensionUniqueName="[salidas]" displayFolder="" count="0" memberValueDatatype="130" unbalanced="0"/>
    <cacheHierarchy uniqueName="[salidas].[Cliente]" caption="Cliente" attribute="1" defaultMemberUniqueName="[salidas].[Cliente].[All]" allUniqueName="[salidas].[Cliente].[All]" dimensionUniqueName="[salidas]" displayFolder="" count="0" memberValueDatatype="130" unbalanced="0"/>
    <cacheHierarchy uniqueName="[salidas].[Cantidad Disponible]" caption="Cantidad Disponible" attribute="1" defaultMemberUniqueName="[salidas].[Cantidad Disponible].[All]" allUniqueName="[salidas].[Cantidad Disponible].[All]" dimensionUniqueName="[salidas]" displayFolder="" count="0" memberValueDatatype="20" unbalanced="0"/>
    <cacheHierarchy uniqueName="[salidas].[Cantidad]" caption="Cantidad" attribute="1" defaultMemberUniqueName="[salidas].[Cantidad].[All]" allUniqueName="[salidas].[Cantidad].[All]" dimensionUniqueName="[salidas]" displayFolder="" count="0" memberValueDatatype="20" unbalanced="0"/>
    <cacheHierarchy uniqueName="[salidas].[Clase]" caption="Clase" attribute="1" defaultMemberUniqueName="[salidas].[Clase].[All]" allUniqueName="[salidas].[Clase].[All]" dimensionUniqueName="[salidas]" displayFolder="" count="0" memberValueDatatype="20" unbalanced="0"/>
    <cacheHierarchy uniqueName="[salidas].[Precio  Venta ($)]" caption="Precio  Venta ($)" attribute="1" defaultMemberUniqueName="[salidas].[Precio  Venta ($)].[All]" allUniqueName="[salidas].[Precio  Venta ($)].[All]" dimensionUniqueName="[salidas]" displayFolder="" count="0" memberValueDatatype="20" unbalanced="0"/>
    <cacheHierarchy uniqueName="[salidas].[Total Compra ($)]" caption="Total Compra ($)" attribute="1" defaultMemberUniqueName="[salidas].[Total Compra ($)].[All]" allUniqueName="[salidas].[Total Compra ($)].[All]" dimensionUniqueName="[salidas]" displayFolder="" count="0" memberValueDatatype="20" unbalanced="0"/>
    <cacheHierarchy uniqueName="[salidas].[Fecha (mes)]" caption="Fecha (mes)" attribute="1" defaultMemberUniqueName="[salidas].[Fecha (mes)].[All]" allUniqueName="[salidas].[Fecha (mes)].[All]" dimensionUniqueName="[salidas]" displayFolder="" count="0" memberValueDatatype="130" unbalanced="0"/>
    <cacheHierarchy uniqueName="[salidas].[Fecha (año)]" caption="Fecha (año)" attribute="1" defaultMemberUniqueName="[salidas].[Fecha (año)].[All]" allUniqueName="[salidas].[Fecha (año)].[All]" dimensionUniqueName="[salidas]" displayFolder="" count="0" memberValueDatatype="130" unbalanced="0"/>
    <cacheHierarchy uniqueName="[salidas].[Fecha (trimestre)]" caption="Fecha (trimestre)" attribute="1" defaultMemberUniqueName="[salidas].[Fecha (trimestre)].[All]" allUniqueName="[salidas].[Fecha (trimestre)].[All]" dimensionUniqueName="[salidas]" displayFolder="" count="0" memberValueDatatype="130" unbalanced="0"/>
    <cacheHierarchy uniqueName="[sinentradas].[Fecha]" caption="Fecha" attribute="1" time="1" defaultMemberUniqueName="[sinentradas].[Fecha].[All]" allUniqueName="[sinentradas].[Fecha].[All]" dimensionUniqueName="[sinentradas]" displayFolder="" count="0" memberValueDatatype="7" unbalanced="0"/>
    <cacheHierarchy uniqueName="[sinentradas].[No Remision]" caption="No Remision" attribute="1" defaultMemberUniqueName="[sinentradas].[No Remision].[All]" allUniqueName="[sinentradas].[No Remision].[All]" dimensionUniqueName="[sinentradas]" displayFolder="" count="0" memberValueDatatype="130" unbalanced="0"/>
    <cacheHierarchy uniqueName="[sinentradas].[Codigo Producto]" caption="Codigo Producto" attribute="1" defaultMemberUniqueName="[sinentradas].[Codigo Producto].[All]" allUniqueName="[sinentradas].[Codigo Producto].[All]" dimensionUniqueName="[sinentradas]" displayFolder="" count="0" memberValueDatatype="130" unbalanced="0"/>
    <cacheHierarchy uniqueName="[sinentradas].[Cliente]" caption="Cliente" attribute="1" defaultMemberUniqueName="[sinentradas].[Cliente].[All]" allUniqueName="[sinentradas].[Cliente].[All]" dimensionUniqueName="[sinentradas]" displayFolder="" count="0" memberValueDatatype="130" unbalanced="0"/>
    <cacheHierarchy uniqueName="[sinentradas].[Cantidad]" caption="Cantidad" attribute="1" defaultMemberUniqueName="[sinentradas].[Cantidad].[All]" allUniqueName="[sinentradas].[Cantidad].[All]" dimensionUniqueName="[sinentradas]" displayFolder="" count="0" memberValueDatatype="20" unbalanced="0"/>
    <cacheHierarchy uniqueName="[sinentradas].[Precio  Venta ($)]" caption="Precio  Venta ($)" attribute="1" defaultMemberUniqueName="[sinentradas].[Precio  Venta ($)].[All]" allUniqueName="[sinentradas].[Precio  Venta ($)].[All]" dimensionUniqueName="[sinentradas]" displayFolder="" count="0" memberValueDatatype="20" unbalanced="0"/>
    <cacheHierarchy uniqueName="[sinentradas].[Total Compra ($)]" caption="Total Compra ($)" attribute="1" defaultMemberUniqueName="[sinentradas].[Total Compra ($)].[All]" allUniqueName="[sinentradas].[Total Compra ($)].[All]" dimensionUniqueName="[sinentradas]" displayFolder="" count="0" memberValueDatatype="20" unbalanced="0"/>
    <cacheHierarchy uniqueName="[sinentradas].[Fecha (año)]" caption="Fecha (año)" attribute="1" defaultMemberUniqueName="[sinentradas].[Fecha (año)].[All]" allUniqueName="[sinentradas].[Fecha (año)].[All]" dimensionUniqueName="[sinentradas]" displayFolder="" count="0" memberValueDatatype="130" unbalanced="0"/>
    <cacheHierarchy uniqueName="[sinentradas].[Fecha (trimestre)]" caption="Fecha (trimestre)" attribute="1" defaultMemberUniqueName="[sinentradas].[Fecha (trimestre)].[All]" allUniqueName="[sinentradas].[Fecha (trimestre)].[All]" dimensionUniqueName="[sinentradas]" displayFolder="" count="0" memberValueDatatype="130" unbalanced="0"/>
    <cacheHierarchy uniqueName="[sinentradas].[Fecha (mes)]" caption="Fecha (mes)" attribute="1" defaultMemberUniqueName="[sinentradas].[Fecha (mes)].[All]" allUniqueName="[sinentradas].[Fecha (mes)].[All]" dimensionUniqueName="[sinentradas]" displayFolder="" count="0" memberValueDatatype="130" unbalanced="0"/>
    <cacheHierarchy uniqueName="[salidas].[Fecha (índice de meses)]" caption="Fecha (índice de meses)" attribute="1" defaultMemberUniqueName="[salidas].[Fecha (índice de meses)].[All]" allUniqueName="[salidas].[Fecha (índice de meses)].[All]" dimensionUniqueName="[salidas]" displayFolder="" count="0" memberValueDatatype="20" unbalanced="0" hidden="1"/>
    <cacheHierarchy uniqueName="[sinentradas].[Fecha (índice de meses)]" caption="Fecha (índice de meses)" attribute="1" defaultMemberUniqueName="[sinentradas].[Fecha (índice de meses)].[All]" allUniqueName="[sinentradas].[Fecha (índice de meses)].[All]" dimensionUniqueName="[sinentradas]" displayFolder="" count="0" memberValueDatatype="20" unbalanced="0" hidden="1"/>
    <cacheHierarchy uniqueName="[Measures].[__XL_Count entradas]" caption="__XL_Count entradas" measure="1" displayFolder="" measureGroup="entradas" count="0" hidden="1"/>
    <cacheHierarchy uniqueName="[Measures].[__XL_Count salidas]" caption="__XL_Count salidas" measure="1" displayFolder="" measureGroup="salidas" count="0" hidden="1"/>
    <cacheHierarchy uniqueName="[Measures].[__XL_Count sinentradas]" caption="__XL_Count sinentradas" measure="1" displayFolder="" measureGroup="sinentradas" count="0" hidden="1"/>
    <cacheHierarchy uniqueName="[Measures].[__No measures defined]" caption="__No measures defined" measure="1" displayFolder="" count="0" hidden="1"/>
    <cacheHierarchy uniqueName="[Measures].[Recuento de Cliente]" caption="Recue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Cliente]" caption="Recuento disti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ntidad 2]" caption="Suma de Cantidad 2" measure="1" displayFolder="" measureGroup="entrada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Cantidad]" caption="Recuento de Cantidad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otal Compra ($)]" caption="Suma de Total Compra ($)" measure="1" displayFolder="" measureGroup="sali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Cantidad 2]" caption="Recuento de Cantidad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Cantidad 3]" caption="Recuento de Cantidad 3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Cantidad]" caption="Recuento distinto de Cantidad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Total Compra ($)]" caption="Recuento de Total Compra ($)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 Compra ($) 2]" caption="Suma de Total Compra ($)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 3]" caption="Suma de Cantidad 3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lase]" caption="Suma de Clase" measure="1" displayFolder="" measureGroup="salida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entradas" uniqueName="[entradas]" caption="entradas"/>
    <dimension measure="1" name="Measures" uniqueName="[Measures]" caption="Measures"/>
    <dimension name="salidas" uniqueName="[salidas]" caption="salidas"/>
    <dimension name="sinentradas" uniqueName="[sinentradas]" caption="sinentradas"/>
  </dimensions>
  <measureGroups count="3">
    <measureGroup name="entradas" caption="entradas"/>
    <measureGroup name="salidas" caption="salidas"/>
    <measureGroup name="sinentradas" caption="sinentradas"/>
  </measureGroups>
  <maps count="5">
    <map measureGroup="0" dimension="0"/>
    <map measureGroup="1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Mario" refreshedDate="45817.664629166669" backgroundQuery="1" createdVersion="7" refreshedVersion="7" minRefreshableVersion="3" recordCount="0" supportSubquery="1" supportAdvancedDrill="1" xr:uid="{B553A439-F55E-46F9-B1ED-937DCFBE3B4B}">
  <cacheSource type="external" connectionId="1"/>
  <cacheFields count="7">
    <cacheField name="[salidas].[Fecha].[Fecha]" caption="Fecha" numFmtId="0" hierarchy="6" level="1">
      <sharedItems containsSemiMixedTypes="0" containsNonDate="0" containsDate="1" containsString="0" minDate="2020-06-13T00:00:00" maxDate="2020-12-25T00:00:00" count="43">
        <d v="2020-06-13T00:00:00"/>
        <d v="2020-06-19T00:00:00"/>
        <d v="2020-07-21T00:00:00"/>
        <d v="2020-07-23T00:00:00"/>
        <d v="2020-08-25T00:00:00"/>
        <d v="2020-08-26T00:00:00"/>
        <d v="2020-08-30T00:00:00"/>
        <d v="2020-09-06T00:00:00"/>
        <d v="2020-09-13T00:00:00"/>
        <d v="2020-09-14T00:00:00"/>
        <d v="2020-09-15T00:00:00"/>
        <d v="2020-09-18T00:00:00"/>
        <d v="2020-09-22T00:00:00"/>
        <d v="2020-09-23T00:00:00"/>
        <d v="2020-09-24T00:00:00"/>
        <d v="2020-09-26T00:00:00"/>
        <d v="2020-09-27T00:00:00"/>
        <d v="2020-09-28T00:00:00"/>
        <d v="2020-10-04T00:00:00"/>
        <d v="2020-10-05T00:00:00"/>
        <d v="2020-10-07T00:00:00"/>
        <d v="2020-10-10T00:00:00"/>
        <d v="2020-10-11T00:00:00"/>
        <d v="2020-10-18T00:00:00"/>
        <d v="2020-10-25T00:00:00"/>
        <d v="2020-10-28T00:00:00"/>
        <d v="2020-11-01T00:00:00"/>
        <d v="2020-11-08T00:00:00"/>
        <d v="2020-11-09T00:00:00"/>
        <d v="2020-11-15T00:00:00"/>
        <d v="2020-11-16T00:00:00"/>
        <d v="2020-11-23T00:00:00"/>
        <d v="2020-11-30T00:00:00"/>
        <d v="2020-12-01T00:00:00"/>
        <d v="2020-12-07T00:00:00"/>
        <d v="2020-12-08T00:00:00"/>
        <d v="2020-12-11T00:00:00"/>
        <d v="2020-12-14T00:00:00"/>
        <d v="2020-12-16T00:00:00"/>
        <d v="2020-12-17T00:00:00"/>
        <d v="2020-12-21T00:00:00"/>
        <d v="2020-12-22T00:00:00"/>
        <d v="2020-12-24T00:00:00"/>
      </sharedItems>
    </cacheField>
    <cacheField name="[sinentradas].[Fecha].[Fecha]" caption="Fecha" numFmtId="0" hierarchy="18" level="1">
      <sharedItems containsSemiMixedTypes="0" containsNonDate="0" containsDate="1" containsString="0" minDate="2022-01-10T00:00:00" maxDate="2022-12-10T00:00:00" count="63">
        <d v="2022-01-10T00:00:00"/>
        <d v="2022-01-15T00:00:00"/>
        <d v="2022-01-18T00:00:00"/>
        <d v="2022-01-21T00:00:00"/>
        <d v="2022-02-05T00:00:00"/>
        <d v="2022-02-08T00:00:00"/>
        <d v="2022-02-15T00:00:00"/>
        <d v="2022-03-02T00:00:00"/>
        <d v="2022-03-12T00:00:00"/>
        <d v="2022-03-17T00:00:00"/>
        <d v="2022-03-24T00:00:00"/>
        <d v="2022-03-26T00:00:00"/>
        <d v="2022-03-29T00:00:00"/>
        <d v="2022-04-05T00:00:00"/>
        <d v="2022-04-10T00:00:00"/>
        <d v="2022-04-13T00:00:00"/>
        <d v="2022-04-20T00:00:00"/>
        <d v="2022-04-21T00:00:00"/>
        <d v="2022-04-23T00:00:00"/>
        <d v="2022-04-26T00:00:00"/>
        <d v="2022-07-04T00:00:00"/>
        <d v="2022-07-06T00:00:00"/>
        <d v="2022-07-07T00:00:00"/>
        <d v="2022-07-08T00:00:00"/>
        <d v="2022-07-09T00:00:00"/>
        <d v="2022-07-11T00:00:00"/>
        <d v="2022-07-13T00:00:00"/>
        <d v="2022-07-14T00:00:00"/>
        <d v="2022-07-18T00:00:00"/>
        <d v="2022-07-19T00:00:00"/>
        <d v="2022-07-26T00:00:00"/>
        <d v="2022-07-28T00:00:00"/>
        <d v="2022-08-02T00:00:00"/>
        <d v="2022-08-04T00:00:00"/>
        <d v="2022-08-06T00:00:00"/>
        <d v="2022-08-11T00:00:00"/>
        <d v="2022-08-17T00:00:00"/>
        <d v="2022-08-24T00:00:00"/>
        <d v="2022-08-30T00:00:00"/>
        <d v="2022-09-06T00:00:00"/>
        <d v="2022-09-12T00:00:00"/>
        <d v="2022-09-14T00:00:00"/>
        <d v="2022-09-15T00:00:00"/>
        <d v="2022-09-16T00:00:00"/>
        <d v="2022-09-21T00:00:00"/>
        <d v="2022-09-22T00:00:00"/>
        <d v="2022-09-24T00:00:00"/>
        <d v="2022-09-26T00:00:00"/>
        <d v="2022-09-29T00:00:00"/>
        <d v="2022-09-30T00:00:00"/>
        <d v="2022-10-01T00:00:00"/>
        <d v="2022-10-03T00:00:00"/>
        <d v="2022-10-19T00:00:00"/>
        <d v="2022-10-20T00:00:00"/>
        <d v="2022-10-28T00:00:00"/>
        <d v="2022-10-31T00:00:00"/>
        <d v="2022-11-02T00:00:00"/>
        <d v="2022-11-08T00:00:00"/>
        <d v="2022-11-11T00:00:00"/>
        <d v="2022-11-16T00:00:00"/>
        <d v="2022-11-25T00:00:00"/>
        <d v="2022-11-30T00:00:00"/>
        <d v="2022-12-09T00:00:00"/>
      </sharedItems>
    </cacheField>
    <cacheField name="[sinentradas].[Cliente].[Cliente]" caption="Cliente" numFmtId="0" hierarchy="21" level="1">
      <sharedItems count="5">
        <s v="Agropecuaria Chiquique"/>
        <s v="Almacen el caballista"/>
        <s v="Diego Franco"/>
        <s v="Rodrigo Corrales"/>
        <s v="Santiago Granada Ayala"/>
      </sharedItems>
    </cacheField>
    <cacheField name="[Measures].[Suma de Clase]" caption="Suma de Clase" numFmtId="0" hierarchy="46" level="32767"/>
    <cacheField name="[salidas].[Cliente].[Cliente]" caption="Cliente" numFmtId="0" hierarchy="9" level="1">
      <sharedItems containsSemiMixedTypes="0" containsNonDate="0" containsString="0"/>
    </cacheField>
    <cacheField name="[salidas].[Fecha (mes)].[Fecha (mes)]" caption="Fecha (mes)" numFmtId="0" hierarchy="15" level="1">
      <sharedItems count="4">
        <s v=""/>
        <s v="ene"/>
        <s v="abr"/>
        <s v="jul"/>
      </sharedItems>
    </cacheField>
    <cacheField name="[entradas].[2].[2]" caption="2" numFmtId="0" level="1">
      <sharedItems containsSemiMixedTypes="0" containsNonDate="0" containsString="0"/>
    </cacheField>
  </cacheFields>
  <cacheHierarchies count="47">
    <cacheHierarchy uniqueName="[entradas].[2]" caption="2" attribute="1" defaultMemberUniqueName="[entradas].[2].[All]" allUniqueName="[entradas].[2].[All]" dimensionUniqueName="[entradas]" displayFolder="" count="2" memberValueDatatype="130" unbalanced="0">
      <fieldsUsage count="2">
        <fieldUsage x="-1"/>
        <fieldUsage x="6"/>
      </fieldsUsage>
    </cacheHierarchy>
    <cacheHierarchy uniqueName="[entradas].[Cantidad]" caption="Cantidad" attribute="1" defaultMemberUniqueName="[entradas].[Cantidad].[All]" allUniqueName="[entradas].[Cantidad].[All]" dimensionUniqueName="[entradas]" displayFolder="" count="0" memberValueDatatype="20" unbalanced="0"/>
    <cacheHierarchy uniqueName="[entradas].[Clase]" caption="Clase" attribute="1" defaultMemberUniqueName="[entradas].[Clase].[All]" allUniqueName="[entradas].[Clase].[All]" dimensionUniqueName="[entradas]" displayFolder="" count="0" memberValueDatatype="130" unbalanced="0"/>
    <cacheHierarchy uniqueName="[entradas].[Costo ($)]" caption="Costo ($)" attribute="1" defaultMemberUniqueName="[entradas].[Costo ($)].[All]" allUniqueName="[entradas].[Costo ($)].[All]" dimensionUniqueName="[entradas]" displayFolder="" count="0" memberValueDatatype="5" unbalanced="0"/>
    <cacheHierarchy uniqueName="[entradas].[Existencia]" caption="Existencia" attribute="1" defaultMemberUniqueName="[entradas].[Existencia].[All]" allUniqueName="[entradas].[Existencia].[All]" dimensionUniqueName="[entradas]" displayFolder="" count="0" memberValueDatatype="20" unbalanced="0"/>
    <cacheHierarchy uniqueName="[entradas].[Año]" caption="Año" attribute="1" defaultMemberUniqueName="[entradas].[Año].[All]" allUniqueName="[entradas].[Año].[All]" dimensionUniqueName="[entradas]" displayFolder="" count="0" memberValueDatatype="20" unbalanced="0"/>
    <cacheHierarchy uniqueName="[salidas].[Fecha]" caption="Fecha" attribute="1" time="1" defaultMemberUniqueName="[salidas].[Fecha].[All]" allUniqueName="[salidas].[Fecha].[All]" dimensionUniqueName="[salidas]" displayFolder="" count="2" memberValueDatatype="7" unbalanced="0">
      <fieldsUsage count="2">
        <fieldUsage x="-1"/>
        <fieldUsage x="0"/>
      </fieldsUsage>
    </cacheHierarchy>
    <cacheHierarchy uniqueName="[salidas].[No Remision]" caption="No Remision" attribute="1" defaultMemberUniqueName="[salidas].[No Remision].[All]" allUniqueName="[salidas].[No Remision].[All]" dimensionUniqueName="[salidas]" displayFolder="" count="0" memberValueDatatype="130" unbalanced="0"/>
    <cacheHierarchy uniqueName="[salidas].[Codigo Producto]" caption="Codigo Producto" attribute="1" defaultMemberUniqueName="[salidas].[Codigo Producto].[All]" allUniqueName="[salidas].[Codigo Producto].[All]" dimensionUniqueName="[salidas]" displayFolder="" count="0" memberValueDatatype="130" unbalanced="0"/>
    <cacheHierarchy uniqueName="[salidas].[Cliente]" caption="Cliente" attribute="1" defaultMemberUniqueName="[salidas].[Cliente].[All]" allUniqueName="[salidas].[Cliente].[All]" dimensionUniqueName="[salidas]" displayFolder="" count="2" memberValueDatatype="130" unbalanced="0">
      <fieldsUsage count="2">
        <fieldUsage x="-1"/>
        <fieldUsage x="4"/>
      </fieldsUsage>
    </cacheHierarchy>
    <cacheHierarchy uniqueName="[salidas].[Cantidad Disponible]" caption="Cantidad Disponible" attribute="1" defaultMemberUniqueName="[salidas].[Cantidad Disponible].[All]" allUniqueName="[salidas].[Cantidad Disponible].[All]" dimensionUniqueName="[salidas]" displayFolder="" count="0" memberValueDatatype="20" unbalanced="0"/>
    <cacheHierarchy uniqueName="[salidas].[Cantidad]" caption="Cantidad" attribute="1" defaultMemberUniqueName="[salidas].[Cantidad].[All]" allUniqueName="[salidas].[Cantidad].[All]" dimensionUniqueName="[salidas]" displayFolder="" count="0" memberValueDatatype="20" unbalanced="0"/>
    <cacheHierarchy uniqueName="[salidas].[Clase]" caption="Clase" attribute="1" defaultMemberUniqueName="[salidas].[Clase].[All]" allUniqueName="[salidas].[Clase].[All]" dimensionUniqueName="[salidas]" displayFolder="" count="0" memberValueDatatype="20" unbalanced="0"/>
    <cacheHierarchy uniqueName="[salidas].[Precio  Venta ($)]" caption="Precio  Venta ($)" attribute="1" defaultMemberUniqueName="[salidas].[Precio  Venta ($)].[All]" allUniqueName="[salidas].[Precio  Venta ($)].[All]" dimensionUniqueName="[salidas]" displayFolder="" count="0" memberValueDatatype="20" unbalanced="0"/>
    <cacheHierarchy uniqueName="[salidas].[Total Compra ($)]" caption="Total Compra ($)" attribute="1" defaultMemberUniqueName="[salidas].[Total Compra ($)].[All]" allUniqueName="[salidas].[Total Compra ($)].[All]" dimensionUniqueName="[salidas]" displayFolder="" count="0" memberValueDatatype="20" unbalanced="0"/>
    <cacheHierarchy uniqueName="[salidas].[Fecha (mes)]" caption="Fecha (mes)" attribute="1" defaultMemberUniqueName="[salidas].[Fecha (mes)].[All]" allUniqueName="[salidas].[Fecha (mes)].[All]" dimensionUniqueName="[salidas]" displayFolder="" count="2" memberValueDatatype="130" unbalanced="0">
      <fieldsUsage count="2">
        <fieldUsage x="-1"/>
        <fieldUsage x="5"/>
      </fieldsUsage>
    </cacheHierarchy>
    <cacheHierarchy uniqueName="[salidas].[Fecha (año)]" caption="Fecha (año)" attribute="1" defaultMemberUniqueName="[salidas].[Fecha (año)].[All]" allUniqueName="[salidas].[Fecha (año)].[All]" dimensionUniqueName="[salidas]" displayFolder="" count="0" memberValueDatatype="130" unbalanced="0"/>
    <cacheHierarchy uniqueName="[salidas].[Fecha (trimestre)]" caption="Fecha (trimestre)" attribute="1" defaultMemberUniqueName="[salidas].[Fecha (trimestre)].[All]" allUniqueName="[salidas].[Fecha (trimestre)].[All]" dimensionUniqueName="[salidas]" displayFolder="" count="0" memberValueDatatype="130" unbalanced="0"/>
    <cacheHierarchy uniqueName="[sinentradas].[Fecha]" caption="Fecha" attribute="1" time="1" defaultMemberUniqueName="[sinentradas].[Fecha].[All]" allUniqueName="[sinentradas].[Fecha].[All]" dimensionUniqueName="[sinentradas]" displayFolder="" count="2" memberValueDatatype="7" unbalanced="0">
      <fieldsUsage count="2">
        <fieldUsage x="-1"/>
        <fieldUsage x="1"/>
      </fieldsUsage>
    </cacheHierarchy>
    <cacheHierarchy uniqueName="[sinentradas].[No Remision]" caption="No Remision" attribute="1" defaultMemberUniqueName="[sinentradas].[No Remision].[All]" allUniqueName="[sinentradas].[No Remision].[All]" dimensionUniqueName="[sinentradas]" displayFolder="" count="0" memberValueDatatype="130" unbalanced="0"/>
    <cacheHierarchy uniqueName="[sinentradas].[Codigo Producto]" caption="Codigo Producto" attribute="1" defaultMemberUniqueName="[sinentradas].[Codigo Producto].[All]" allUniqueName="[sinentradas].[Codigo Producto].[All]" dimensionUniqueName="[sinentradas]" displayFolder="" count="0" memberValueDatatype="130" unbalanced="0"/>
    <cacheHierarchy uniqueName="[sinentradas].[Cliente]" caption="Cliente" attribute="1" defaultMemberUniqueName="[sinentradas].[Cliente].[All]" allUniqueName="[sinentradas].[Cliente].[All]" dimensionUniqueName="[sinentradas]" displayFolder="" count="2" memberValueDatatype="130" unbalanced="0">
      <fieldsUsage count="2">
        <fieldUsage x="-1"/>
        <fieldUsage x="2"/>
      </fieldsUsage>
    </cacheHierarchy>
    <cacheHierarchy uniqueName="[sinentradas].[Cantidad]" caption="Cantidad" attribute="1" defaultMemberUniqueName="[sinentradas].[Cantidad].[All]" allUniqueName="[sinentradas].[Cantidad].[All]" dimensionUniqueName="[sinentradas]" displayFolder="" count="0" memberValueDatatype="20" unbalanced="0"/>
    <cacheHierarchy uniqueName="[sinentradas].[Precio  Venta ($)]" caption="Precio  Venta ($)" attribute="1" defaultMemberUniqueName="[sinentradas].[Precio  Venta ($)].[All]" allUniqueName="[sinentradas].[Precio  Venta ($)].[All]" dimensionUniqueName="[sinentradas]" displayFolder="" count="0" memberValueDatatype="20" unbalanced="0"/>
    <cacheHierarchy uniqueName="[sinentradas].[Total Compra ($)]" caption="Total Compra ($)" attribute="1" defaultMemberUniqueName="[sinentradas].[Total Compra ($)].[All]" allUniqueName="[sinentradas].[Total Compra ($)].[All]" dimensionUniqueName="[sinentradas]" displayFolder="" count="0" memberValueDatatype="20" unbalanced="0"/>
    <cacheHierarchy uniqueName="[sinentradas].[Fecha (año)]" caption="Fecha (año)" attribute="1" defaultMemberUniqueName="[sinentradas].[Fecha (año)].[All]" allUniqueName="[sinentradas].[Fecha (año)].[All]" dimensionUniqueName="[sinentradas]" displayFolder="" count="0" memberValueDatatype="130" unbalanced="0"/>
    <cacheHierarchy uniqueName="[sinentradas].[Fecha (trimestre)]" caption="Fecha (trimestre)" attribute="1" defaultMemberUniqueName="[sinentradas].[Fecha (trimestre)].[All]" allUniqueName="[sinentradas].[Fecha (trimestre)].[All]" dimensionUniqueName="[sinentradas]" displayFolder="" count="0" memberValueDatatype="130" unbalanced="0"/>
    <cacheHierarchy uniqueName="[sinentradas].[Fecha (mes)]" caption="Fecha (mes)" attribute="1" defaultMemberUniqueName="[sinentradas].[Fecha (mes)].[All]" allUniqueName="[sinentradas].[Fecha (mes)].[All]" dimensionUniqueName="[sinentradas]" displayFolder="" count="0" memberValueDatatype="130" unbalanced="0"/>
    <cacheHierarchy uniqueName="[salidas].[Fecha (índice de meses)]" caption="Fecha (índice de meses)" attribute="1" defaultMemberUniqueName="[salidas].[Fecha (índice de meses)].[All]" allUniqueName="[salidas].[Fecha (índice de meses)].[All]" dimensionUniqueName="[salidas]" displayFolder="" count="0" memberValueDatatype="20" unbalanced="0" hidden="1"/>
    <cacheHierarchy uniqueName="[sinentradas].[Fecha (índice de meses)]" caption="Fecha (índice de meses)" attribute="1" defaultMemberUniqueName="[sinentradas].[Fecha (índice de meses)].[All]" allUniqueName="[sinentradas].[Fecha (índice de meses)].[All]" dimensionUniqueName="[sinentradas]" displayFolder="" count="0" memberValueDatatype="20" unbalanced="0" hidden="1"/>
    <cacheHierarchy uniqueName="[Measures].[__XL_Count entradas]" caption="__XL_Count entradas" measure="1" displayFolder="" measureGroup="entradas" count="0" hidden="1"/>
    <cacheHierarchy uniqueName="[Measures].[__XL_Count salidas]" caption="__XL_Count salidas" measure="1" displayFolder="" measureGroup="salidas" count="0" hidden="1"/>
    <cacheHierarchy uniqueName="[Measures].[__XL_Count sinentradas]" caption="__XL_Count sinentradas" measure="1" displayFolder="" measureGroup="sinentradas" count="0" hidden="1"/>
    <cacheHierarchy uniqueName="[Measures].[__No measures defined]" caption="__No measures defined" measure="1" displayFolder="" count="0" hidden="1"/>
    <cacheHierarchy uniqueName="[Measures].[Recuento de Cliente]" caption="Recue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Cliente]" caption="Recuento disti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ntidad 2]" caption="Suma de Cantidad 2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Cantidad]" caption="Recuento de Cantidad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otal Compra ($)]" caption="Suma de Total Compra ($)" measure="1" displayFolder="" measureGroup="sali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Cantidad 2]" caption="Recuento de Cantidad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Cantidad 3]" caption="Recuento de Cantidad 3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Cantidad]" caption="Recuento distinto de Cantidad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Total Compra ($)]" caption="Recuento de Total Compra ($)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 Compra ($) 2]" caption="Suma de Total Compra ($)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 3]" caption="Suma de Cantidad 3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lase]" caption="Suma de Clase" measure="1" displayFolder="" measureGroup="salida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entradas" uniqueName="[entradas]" caption="entradas"/>
    <dimension measure="1" name="Measures" uniqueName="[Measures]" caption="Measures"/>
    <dimension name="salidas" uniqueName="[salidas]" caption="salidas"/>
    <dimension name="sinentradas" uniqueName="[sinentradas]" caption="sinentradas"/>
  </dimensions>
  <measureGroups count="3">
    <measureGroup name="entradas" caption="entradas"/>
    <measureGroup name="salidas" caption="salidas"/>
    <measureGroup name="sinentradas" caption="sinentradas"/>
  </measureGroups>
  <maps count="5">
    <map measureGroup="0" dimension="0"/>
    <map measureGroup="1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Mario" refreshedDate="45817.664629513885" backgroundQuery="1" createdVersion="7" refreshedVersion="7" minRefreshableVersion="3" recordCount="0" supportSubquery="1" supportAdvancedDrill="1" xr:uid="{9349FEE8-2A58-4C34-A465-030674996DE2}">
  <cacheSource type="external" connectionId="1"/>
  <cacheFields count="6">
    <cacheField name="[salidas].[Fecha].[Fecha]" caption="Fecha" numFmtId="0" hierarchy="6" level="1">
      <sharedItems containsSemiMixedTypes="0" containsNonDate="0" containsDate="1" containsString="0" minDate="2020-06-13T00:00:00" maxDate="2020-12-25T00:00:00" count="43">
        <d v="2020-06-13T00:00:00"/>
        <d v="2020-06-19T00:00:00"/>
        <d v="2020-07-21T00:00:00"/>
        <d v="2020-07-23T00:00:00"/>
        <d v="2020-08-25T00:00:00"/>
        <d v="2020-08-26T00:00:00"/>
        <d v="2020-08-30T00:00:00"/>
        <d v="2020-09-06T00:00:00"/>
        <d v="2020-09-13T00:00:00"/>
        <d v="2020-09-14T00:00:00"/>
        <d v="2020-09-15T00:00:00"/>
        <d v="2020-09-18T00:00:00"/>
        <d v="2020-09-22T00:00:00"/>
        <d v="2020-09-23T00:00:00"/>
        <d v="2020-09-24T00:00:00"/>
        <d v="2020-09-26T00:00:00"/>
        <d v="2020-09-27T00:00:00"/>
        <d v="2020-09-28T00:00:00"/>
        <d v="2020-10-04T00:00:00"/>
        <d v="2020-10-05T00:00:00"/>
        <d v="2020-10-07T00:00:00"/>
        <d v="2020-10-10T00:00:00"/>
        <d v="2020-10-11T00:00:00"/>
        <d v="2020-10-18T00:00:00"/>
        <d v="2020-10-25T00:00:00"/>
        <d v="2020-10-28T00:00:00"/>
        <d v="2020-11-01T00:00:00"/>
        <d v="2020-11-08T00:00:00"/>
        <d v="2020-11-09T00:00:00"/>
        <d v="2020-11-15T00:00:00"/>
        <d v="2020-11-16T00:00:00"/>
        <d v="2020-11-23T00:00:00"/>
        <d v="2020-11-30T00:00:00"/>
        <d v="2020-12-01T00:00:00"/>
        <d v="2020-12-07T00:00:00"/>
        <d v="2020-12-08T00:00:00"/>
        <d v="2020-12-11T00:00:00"/>
        <d v="2020-12-14T00:00:00"/>
        <d v="2020-12-16T00:00:00"/>
        <d v="2020-12-17T00:00:00"/>
        <d v="2020-12-21T00:00:00"/>
        <d v="2020-12-22T00:00:00"/>
        <d v="2020-12-24T00:00:00"/>
      </sharedItems>
    </cacheField>
    <cacheField name="[sinentradas].[Fecha].[Fecha]" caption="Fecha" numFmtId="0" hierarchy="18" level="1">
      <sharedItems containsSemiMixedTypes="0" containsNonDate="0" containsDate="1" containsString="0" minDate="2022-01-10T00:00:00" maxDate="2022-12-10T00:00:00" count="63">
        <d v="2022-01-10T00:00:00"/>
        <d v="2022-01-15T00:00:00"/>
        <d v="2022-01-18T00:00:00"/>
        <d v="2022-01-21T00:00:00"/>
        <d v="2022-02-05T00:00:00"/>
        <d v="2022-02-08T00:00:00"/>
        <d v="2022-02-15T00:00:00"/>
        <d v="2022-03-02T00:00:00"/>
        <d v="2022-03-12T00:00:00"/>
        <d v="2022-03-17T00:00:00"/>
        <d v="2022-03-24T00:00:00"/>
        <d v="2022-03-26T00:00:00"/>
        <d v="2022-03-29T00:00:00"/>
        <d v="2022-04-05T00:00:00"/>
        <d v="2022-04-10T00:00:00"/>
        <d v="2022-04-13T00:00:00"/>
        <d v="2022-04-20T00:00:00"/>
        <d v="2022-04-21T00:00:00"/>
        <d v="2022-04-23T00:00:00"/>
        <d v="2022-04-26T00:00:00"/>
        <d v="2022-07-04T00:00:00"/>
        <d v="2022-07-06T00:00:00"/>
        <d v="2022-07-07T00:00:00"/>
        <d v="2022-07-08T00:00:00"/>
        <d v="2022-07-09T00:00:00"/>
        <d v="2022-07-11T00:00:00"/>
        <d v="2022-07-13T00:00:00"/>
        <d v="2022-07-14T00:00:00"/>
        <d v="2022-07-18T00:00:00"/>
        <d v="2022-07-19T00:00:00"/>
        <d v="2022-07-26T00:00:00"/>
        <d v="2022-07-28T00:00:00"/>
        <d v="2022-08-02T00:00:00"/>
        <d v="2022-08-04T00:00:00"/>
        <d v="2022-08-06T00:00:00"/>
        <d v="2022-08-11T00:00:00"/>
        <d v="2022-08-17T00:00:00"/>
        <d v="2022-08-24T00:00:00"/>
        <d v="2022-08-30T00:00:00"/>
        <d v="2022-09-06T00:00:00"/>
        <d v="2022-09-12T00:00:00"/>
        <d v="2022-09-14T00:00:00"/>
        <d v="2022-09-15T00:00:00"/>
        <d v="2022-09-16T00:00:00"/>
        <d v="2022-09-21T00:00:00"/>
        <d v="2022-09-22T00:00:00"/>
        <d v="2022-09-24T00:00:00"/>
        <d v="2022-09-26T00:00:00"/>
        <d v="2022-09-29T00:00:00"/>
        <d v="2022-09-30T00:00:00"/>
        <d v="2022-10-01T00:00:00"/>
        <d v="2022-10-03T00:00:00"/>
        <d v="2022-10-19T00:00:00"/>
        <d v="2022-10-20T00:00:00"/>
        <d v="2022-10-28T00:00:00"/>
        <d v="2022-10-31T00:00:00"/>
        <d v="2022-11-02T00:00:00"/>
        <d v="2022-11-08T00:00:00"/>
        <d v="2022-11-11T00:00:00"/>
        <d v="2022-11-16T00:00:00"/>
        <d v="2022-11-25T00:00:00"/>
        <d v="2022-11-30T00:00:00"/>
        <d v="2022-12-09T00:00:00"/>
      </sharedItems>
    </cacheField>
    <cacheField name="[sinentradas].[Cliente].[Cliente]" caption="Cliente" numFmtId="0" hierarchy="21" level="1">
      <sharedItems count="5">
        <s v="Agropecuaria Chiquique"/>
        <s v="Almacen el caballista"/>
        <s v="Diego Franco"/>
        <s v="Rodrigo Corrales"/>
        <s v="Santiago Granada Ayala"/>
      </sharedItems>
    </cacheField>
    <cacheField name="[Measures].[Suma de Clase]" caption="Suma de Clase" numFmtId="0" hierarchy="46" level="32767"/>
    <cacheField name="[salidas].[Cliente].[Cliente]" caption="Cliente" numFmtId="0" hierarchy="9" level="1">
      <sharedItems count="2">
        <s v="Consumo interno"/>
        <s v="Desecho" u="1"/>
      </sharedItems>
    </cacheField>
    <cacheField name="[entradas].[2].[2]" caption="2" numFmtId="0" level="1">
      <sharedItems containsSemiMixedTypes="0" containsNonDate="0" containsString="0"/>
    </cacheField>
  </cacheFields>
  <cacheHierarchies count="47">
    <cacheHierarchy uniqueName="[entradas].[2]" caption="2" attribute="1" defaultMemberUniqueName="[entradas].[2].[All]" allUniqueName="[entradas].[2].[All]" dimensionUniqueName="[entradas]" displayFolder="" count="2" memberValueDatatype="130" unbalanced="0">
      <fieldsUsage count="2">
        <fieldUsage x="-1"/>
        <fieldUsage x="5"/>
      </fieldsUsage>
    </cacheHierarchy>
    <cacheHierarchy uniqueName="[entradas].[Cantidad]" caption="Cantidad" attribute="1" defaultMemberUniqueName="[entradas].[Cantidad].[All]" allUniqueName="[entradas].[Cantidad].[All]" dimensionUniqueName="[entradas]" displayFolder="" count="0" memberValueDatatype="20" unbalanced="0"/>
    <cacheHierarchy uniqueName="[entradas].[Clase]" caption="Clase" attribute="1" defaultMemberUniqueName="[entradas].[Clase].[All]" allUniqueName="[entradas].[Clase].[All]" dimensionUniqueName="[entradas]" displayFolder="" count="0" memberValueDatatype="130" unbalanced="0"/>
    <cacheHierarchy uniqueName="[entradas].[Costo ($)]" caption="Costo ($)" attribute="1" defaultMemberUniqueName="[entradas].[Costo ($)].[All]" allUniqueName="[entradas].[Costo ($)].[All]" dimensionUniqueName="[entradas]" displayFolder="" count="0" memberValueDatatype="5" unbalanced="0"/>
    <cacheHierarchy uniqueName="[entradas].[Existencia]" caption="Existencia" attribute="1" defaultMemberUniqueName="[entradas].[Existencia].[All]" allUniqueName="[entradas].[Existencia].[All]" dimensionUniqueName="[entradas]" displayFolder="" count="0" memberValueDatatype="20" unbalanced="0"/>
    <cacheHierarchy uniqueName="[entradas].[Año]" caption="Año" attribute="1" defaultMemberUniqueName="[entradas].[Año].[All]" allUniqueName="[entradas].[Año].[All]" dimensionUniqueName="[entradas]" displayFolder="" count="0" memberValueDatatype="20" unbalanced="0"/>
    <cacheHierarchy uniqueName="[salidas].[Fecha]" caption="Fecha" attribute="1" time="1" defaultMemberUniqueName="[salidas].[Fecha].[All]" allUniqueName="[salidas].[Fecha].[All]" dimensionUniqueName="[salidas]" displayFolder="" count="2" memberValueDatatype="7" unbalanced="0">
      <fieldsUsage count="2">
        <fieldUsage x="-1"/>
        <fieldUsage x="0"/>
      </fieldsUsage>
    </cacheHierarchy>
    <cacheHierarchy uniqueName="[salidas].[No Remision]" caption="No Remision" attribute="1" defaultMemberUniqueName="[salidas].[No Remision].[All]" allUniqueName="[salidas].[No Remision].[All]" dimensionUniqueName="[salidas]" displayFolder="" count="0" memberValueDatatype="130" unbalanced="0"/>
    <cacheHierarchy uniqueName="[salidas].[Codigo Producto]" caption="Codigo Producto" attribute="1" defaultMemberUniqueName="[salidas].[Codigo Producto].[All]" allUniqueName="[salidas].[Codigo Producto].[All]" dimensionUniqueName="[salidas]" displayFolder="" count="0" memberValueDatatype="130" unbalanced="0"/>
    <cacheHierarchy uniqueName="[salidas].[Cliente]" caption="Cliente" attribute="1" defaultMemberUniqueName="[salidas].[Cliente].[All]" allUniqueName="[salidas].[Cliente].[All]" dimensionUniqueName="[salidas]" displayFolder="" count="2" memberValueDatatype="130" unbalanced="0">
      <fieldsUsage count="2">
        <fieldUsage x="-1"/>
        <fieldUsage x="4"/>
      </fieldsUsage>
    </cacheHierarchy>
    <cacheHierarchy uniqueName="[salidas].[Cantidad Disponible]" caption="Cantidad Disponible" attribute="1" defaultMemberUniqueName="[salidas].[Cantidad Disponible].[All]" allUniqueName="[salidas].[Cantidad Disponible].[All]" dimensionUniqueName="[salidas]" displayFolder="" count="0" memberValueDatatype="20" unbalanced="0"/>
    <cacheHierarchy uniqueName="[salidas].[Cantidad]" caption="Cantidad" attribute="1" defaultMemberUniqueName="[salidas].[Cantidad].[All]" allUniqueName="[salidas].[Cantidad].[All]" dimensionUniqueName="[salidas]" displayFolder="" count="0" memberValueDatatype="20" unbalanced="0"/>
    <cacheHierarchy uniqueName="[salidas].[Clase]" caption="Clase" attribute="1" defaultMemberUniqueName="[salidas].[Clase].[All]" allUniqueName="[salidas].[Clase].[All]" dimensionUniqueName="[salidas]" displayFolder="" count="0" memberValueDatatype="20" unbalanced="0"/>
    <cacheHierarchy uniqueName="[salidas].[Precio  Venta ($)]" caption="Precio  Venta ($)" attribute="1" defaultMemberUniqueName="[salidas].[Precio  Venta ($)].[All]" allUniqueName="[salidas].[Precio  Venta ($)].[All]" dimensionUniqueName="[salidas]" displayFolder="" count="0" memberValueDatatype="20" unbalanced="0"/>
    <cacheHierarchy uniqueName="[salidas].[Total Compra ($)]" caption="Total Compra ($)" attribute="1" defaultMemberUniqueName="[salidas].[Total Compra ($)].[All]" allUniqueName="[salidas].[Total Compra ($)].[All]" dimensionUniqueName="[salidas]" displayFolder="" count="0" memberValueDatatype="20" unbalanced="0"/>
    <cacheHierarchy uniqueName="[salidas].[Fecha (mes)]" caption="Fecha (mes)" attribute="1" defaultMemberUniqueName="[salidas].[Fecha (mes)].[All]" allUniqueName="[salidas].[Fecha (mes)].[All]" dimensionUniqueName="[salidas]" displayFolder="" count="0" memberValueDatatype="130" unbalanced="0"/>
    <cacheHierarchy uniqueName="[salidas].[Fecha (año)]" caption="Fecha (año)" attribute="1" defaultMemberUniqueName="[salidas].[Fecha (año)].[All]" allUniqueName="[salidas].[Fecha (año)].[All]" dimensionUniqueName="[salidas]" displayFolder="" count="0" memberValueDatatype="130" unbalanced="0"/>
    <cacheHierarchy uniqueName="[salidas].[Fecha (trimestre)]" caption="Fecha (trimestre)" attribute="1" defaultMemberUniqueName="[salidas].[Fecha (trimestre)].[All]" allUniqueName="[salidas].[Fecha (trimestre)].[All]" dimensionUniqueName="[salidas]" displayFolder="" count="0" memberValueDatatype="130" unbalanced="0"/>
    <cacheHierarchy uniqueName="[sinentradas].[Fecha]" caption="Fecha" attribute="1" time="1" defaultMemberUniqueName="[sinentradas].[Fecha].[All]" allUniqueName="[sinentradas].[Fecha].[All]" dimensionUniqueName="[sinentradas]" displayFolder="" count="2" memberValueDatatype="7" unbalanced="0">
      <fieldsUsage count="2">
        <fieldUsage x="-1"/>
        <fieldUsage x="1"/>
      </fieldsUsage>
    </cacheHierarchy>
    <cacheHierarchy uniqueName="[sinentradas].[No Remision]" caption="No Remision" attribute="1" defaultMemberUniqueName="[sinentradas].[No Remision].[All]" allUniqueName="[sinentradas].[No Remision].[All]" dimensionUniqueName="[sinentradas]" displayFolder="" count="0" memberValueDatatype="130" unbalanced="0"/>
    <cacheHierarchy uniqueName="[sinentradas].[Codigo Producto]" caption="Codigo Producto" attribute="1" defaultMemberUniqueName="[sinentradas].[Codigo Producto].[All]" allUniqueName="[sinentradas].[Codigo Producto].[All]" dimensionUniqueName="[sinentradas]" displayFolder="" count="0" memberValueDatatype="130" unbalanced="0"/>
    <cacheHierarchy uniqueName="[sinentradas].[Cliente]" caption="Cliente" attribute="1" defaultMemberUniqueName="[sinentradas].[Cliente].[All]" allUniqueName="[sinentradas].[Cliente].[All]" dimensionUniqueName="[sinentradas]" displayFolder="" count="2" memberValueDatatype="130" unbalanced="0">
      <fieldsUsage count="2">
        <fieldUsage x="-1"/>
        <fieldUsage x="2"/>
      </fieldsUsage>
    </cacheHierarchy>
    <cacheHierarchy uniqueName="[sinentradas].[Cantidad]" caption="Cantidad" attribute="1" defaultMemberUniqueName="[sinentradas].[Cantidad].[All]" allUniqueName="[sinentradas].[Cantidad].[All]" dimensionUniqueName="[sinentradas]" displayFolder="" count="0" memberValueDatatype="20" unbalanced="0"/>
    <cacheHierarchy uniqueName="[sinentradas].[Precio  Venta ($)]" caption="Precio  Venta ($)" attribute="1" defaultMemberUniqueName="[sinentradas].[Precio  Venta ($)].[All]" allUniqueName="[sinentradas].[Precio  Venta ($)].[All]" dimensionUniqueName="[sinentradas]" displayFolder="" count="0" memberValueDatatype="20" unbalanced="0"/>
    <cacheHierarchy uniqueName="[sinentradas].[Total Compra ($)]" caption="Total Compra ($)" attribute="1" defaultMemberUniqueName="[sinentradas].[Total Compra ($)].[All]" allUniqueName="[sinentradas].[Total Compra ($)].[All]" dimensionUniqueName="[sinentradas]" displayFolder="" count="0" memberValueDatatype="20" unbalanced="0"/>
    <cacheHierarchy uniqueName="[sinentradas].[Fecha (año)]" caption="Fecha (año)" attribute="1" defaultMemberUniqueName="[sinentradas].[Fecha (año)].[All]" allUniqueName="[sinentradas].[Fecha (año)].[All]" dimensionUniqueName="[sinentradas]" displayFolder="" count="0" memberValueDatatype="130" unbalanced="0"/>
    <cacheHierarchy uniqueName="[sinentradas].[Fecha (trimestre)]" caption="Fecha (trimestre)" attribute="1" defaultMemberUniqueName="[sinentradas].[Fecha (trimestre)].[All]" allUniqueName="[sinentradas].[Fecha (trimestre)].[All]" dimensionUniqueName="[sinentradas]" displayFolder="" count="0" memberValueDatatype="130" unbalanced="0"/>
    <cacheHierarchy uniqueName="[sinentradas].[Fecha (mes)]" caption="Fecha (mes)" attribute="1" defaultMemberUniqueName="[sinentradas].[Fecha (mes)].[All]" allUniqueName="[sinentradas].[Fecha (mes)].[All]" dimensionUniqueName="[sinentradas]" displayFolder="" count="0" memberValueDatatype="130" unbalanced="0"/>
    <cacheHierarchy uniqueName="[salidas].[Fecha (índice de meses)]" caption="Fecha (índice de meses)" attribute="1" defaultMemberUniqueName="[salidas].[Fecha (índice de meses)].[All]" allUniqueName="[salidas].[Fecha (índice de meses)].[All]" dimensionUniqueName="[salidas]" displayFolder="" count="0" memberValueDatatype="20" unbalanced="0" hidden="1"/>
    <cacheHierarchy uniqueName="[sinentradas].[Fecha (índice de meses)]" caption="Fecha (índice de meses)" attribute="1" defaultMemberUniqueName="[sinentradas].[Fecha (índice de meses)].[All]" allUniqueName="[sinentradas].[Fecha (índice de meses)].[All]" dimensionUniqueName="[sinentradas]" displayFolder="" count="0" memberValueDatatype="20" unbalanced="0" hidden="1"/>
    <cacheHierarchy uniqueName="[Measures].[__XL_Count entradas]" caption="__XL_Count entradas" measure="1" displayFolder="" measureGroup="entradas" count="0" hidden="1"/>
    <cacheHierarchy uniqueName="[Measures].[__XL_Count salidas]" caption="__XL_Count salidas" measure="1" displayFolder="" measureGroup="salidas" count="0" hidden="1"/>
    <cacheHierarchy uniqueName="[Measures].[__XL_Count sinentradas]" caption="__XL_Count sinentradas" measure="1" displayFolder="" measureGroup="sinentradas" count="0" hidden="1"/>
    <cacheHierarchy uniqueName="[Measures].[__No measures defined]" caption="__No measures defined" measure="1" displayFolder="" count="0" hidden="1"/>
    <cacheHierarchy uniqueName="[Measures].[Recuento de Cliente]" caption="Recue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Cliente]" caption="Recuento disti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ntidad 2]" caption="Suma de Cantidad 2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Cantidad]" caption="Recuento de Cantidad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otal Compra ($)]" caption="Suma de Total Compra ($)" measure="1" displayFolder="" measureGroup="sali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Cantidad 2]" caption="Recuento de Cantidad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Cantidad 3]" caption="Recuento de Cantidad 3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Cantidad]" caption="Recuento distinto de Cantidad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Total Compra ($)]" caption="Recuento de Total Compra ($)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 Compra ($) 2]" caption="Suma de Total Compra ($)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 3]" caption="Suma de Cantidad 3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lase]" caption="Suma de Clase" measure="1" displayFolder="" measureGroup="salida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entradas" uniqueName="[entradas]" caption="entradas"/>
    <dimension measure="1" name="Measures" uniqueName="[Measures]" caption="Measures"/>
    <dimension name="salidas" uniqueName="[salidas]" caption="salidas"/>
    <dimension name="sinentradas" uniqueName="[sinentradas]" caption="sinentradas"/>
  </dimensions>
  <measureGroups count="3">
    <measureGroup name="entradas" caption="entradas"/>
    <measureGroup name="salidas" caption="salidas"/>
    <measureGroup name="sinentradas" caption="sinentradas"/>
  </measureGroups>
  <maps count="5">
    <map measureGroup="0" dimension="0"/>
    <map measureGroup="1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Mario" refreshedDate="45810.380751157405" backgroundQuery="1" createdVersion="3" refreshedVersion="7" minRefreshableVersion="3" recordCount="0" supportSubquery="1" supportAdvancedDrill="1" xr:uid="{F5D41DF9-7DAF-4F37-AE9D-54884EF8C86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7">
    <cacheHierarchy uniqueName="[entradas].[2]" caption="2" attribute="1" defaultMemberUniqueName="[entradas].[2].[All]" allUniqueName="[entradas].[2].[All]" dimensionUniqueName="[entradas]" displayFolder="" count="2" memberValueDatatype="130" unbalanced="0"/>
    <cacheHierarchy uniqueName="[entradas].[Cantidad]" caption="Cantidad" attribute="1" defaultMemberUniqueName="[entradas].[Cantidad].[All]" allUniqueName="[entradas].[Cantidad].[All]" dimensionUniqueName="[entradas]" displayFolder="" count="0" memberValueDatatype="20" unbalanced="0"/>
    <cacheHierarchy uniqueName="[entradas].[Clase]" caption="Clase" attribute="1" defaultMemberUniqueName="[entradas].[Clase].[All]" allUniqueName="[entradas].[Clase].[All]" dimensionUniqueName="[entradas]" displayFolder="" count="0" memberValueDatatype="130" unbalanced="0"/>
    <cacheHierarchy uniqueName="[entradas].[Costo ($)]" caption="Costo ($)" attribute="1" defaultMemberUniqueName="[entradas].[Costo ($)].[All]" allUniqueName="[entradas].[Costo ($)].[All]" dimensionUniqueName="[entradas]" displayFolder="" count="0" memberValueDatatype="5" unbalanced="0"/>
    <cacheHierarchy uniqueName="[entradas].[Existencia]" caption="Existencia" attribute="1" defaultMemberUniqueName="[entradas].[Existencia].[All]" allUniqueName="[entradas].[Existencia].[All]" dimensionUniqueName="[entradas]" displayFolder="" count="0" memberValueDatatype="20" unbalanced="0"/>
    <cacheHierarchy uniqueName="[entradas].[Año]" caption="Año" attribute="1" defaultMemberUniqueName="[entradas].[Año].[All]" allUniqueName="[entradas].[Año].[All]" dimensionUniqueName="[entradas]" displayFolder="" count="0" memberValueDatatype="20" unbalanced="0"/>
    <cacheHierarchy uniqueName="[salidas].[Fecha]" caption="Fecha" attribute="1" time="1" defaultMemberUniqueName="[salidas].[Fecha].[All]" allUniqueName="[salidas].[Fecha].[All]" dimensionUniqueName="[salidas]" displayFolder="" count="0" memberValueDatatype="7" unbalanced="0"/>
    <cacheHierarchy uniqueName="[salidas].[No Remision]" caption="No Remision" attribute="1" defaultMemberUniqueName="[salidas].[No Remision].[All]" allUniqueName="[salidas].[No Remision].[All]" dimensionUniqueName="[salidas]" displayFolder="" count="0" memberValueDatatype="130" unbalanced="0"/>
    <cacheHierarchy uniqueName="[salidas].[Codigo Producto]" caption="Codigo Producto" attribute="1" defaultMemberUniqueName="[salidas].[Codigo Producto].[All]" allUniqueName="[salidas].[Codigo Producto].[All]" dimensionUniqueName="[salidas]" displayFolder="" count="0" memberValueDatatype="130" unbalanced="0"/>
    <cacheHierarchy uniqueName="[salidas].[Cliente]" caption="Cliente" attribute="1" defaultMemberUniqueName="[salidas].[Cliente].[All]" allUniqueName="[salidas].[Cliente].[All]" dimensionUniqueName="[salidas]" displayFolder="" count="0" memberValueDatatype="130" unbalanced="0"/>
    <cacheHierarchy uniqueName="[salidas].[Cantidad Disponible]" caption="Cantidad Disponible" attribute="1" defaultMemberUniqueName="[salidas].[Cantidad Disponible].[All]" allUniqueName="[salidas].[Cantidad Disponible].[All]" dimensionUniqueName="[salidas]" displayFolder="" count="0" memberValueDatatype="20" unbalanced="0"/>
    <cacheHierarchy uniqueName="[salidas].[Cantidad]" caption="Cantidad" attribute="1" defaultMemberUniqueName="[salidas].[Cantidad].[All]" allUniqueName="[salidas].[Cantidad].[All]" dimensionUniqueName="[salidas]" displayFolder="" count="0" memberValueDatatype="20" unbalanced="0"/>
    <cacheHierarchy uniqueName="[salidas].[Clase]" caption="Clase" attribute="1" defaultMemberUniqueName="[salidas].[Clase].[All]" allUniqueName="[salidas].[Clase].[All]" dimensionUniqueName="[salidas]" displayFolder="" count="0" memberValueDatatype="20" unbalanced="0"/>
    <cacheHierarchy uniqueName="[salidas].[Precio  Venta ($)]" caption="Precio  Venta ($)" attribute="1" defaultMemberUniqueName="[salidas].[Precio  Venta ($)].[All]" allUniqueName="[salidas].[Precio  Venta ($)].[All]" dimensionUniqueName="[salidas]" displayFolder="" count="0" memberValueDatatype="20" unbalanced="0"/>
    <cacheHierarchy uniqueName="[salidas].[Total Compra ($)]" caption="Total Compra ($)" attribute="1" defaultMemberUniqueName="[salidas].[Total Compra ($)].[All]" allUniqueName="[salidas].[Total Compra ($)].[All]" dimensionUniqueName="[salidas]" displayFolder="" count="0" memberValueDatatype="20" unbalanced="0"/>
    <cacheHierarchy uniqueName="[salidas].[Fecha (mes)]" caption="Fecha (mes)" attribute="1" defaultMemberUniqueName="[salidas].[Fecha (mes)].[All]" allUniqueName="[salidas].[Fecha (mes)].[All]" dimensionUniqueName="[salidas]" displayFolder="" count="0" memberValueDatatype="130" unbalanced="0"/>
    <cacheHierarchy uniqueName="[salidas].[Fecha (año)]" caption="Fecha (año)" attribute="1" defaultMemberUniqueName="[salidas].[Fecha (año)].[All]" allUniqueName="[salidas].[Fecha (año)].[All]" dimensionUniqueName="[salidas]" displayFolder="" count="0" memberValueDatatype="130" unbalanced="0"/>
    <cacheHierarchy uniqueName="[salidas].[Fecha (trimestre)]" caption="Fecha (trimestre)" attribute="1" defaultMemberUniqueName="[salidas].[Fecha (trimestre)].[All]" allUniqueName="[salidas].[Fecha (trimestre)].[All]" dimensionUniqueName="[salidas]" displayFolder="" count="0" memberValueDatatype="130" unbalanced="0"/>
    <cacheHierarchy uniqueName="[sinentradas].[Fecha]" caption="Fecha" attribute="1" time="1" defaultMemberUniqueName="[sinentradas].[Fecha].[All]" allUniqueName="[sinentradas].[Fecha].[All]" dimensionUniqueName="[sinentradas]" displayFolder="" count="0" memberValueDatatype="7" unbalanced="0"/>
    <cacheHierarchy uniqueName="[sinentradas].[No Remision]" caption="No Remision" attribute="1" defaultMemberUniqueName="[sinentradas].[No Remision].[All]" allUniqueName="[sinentradas].[No Remision].[All]" dimensionUniqueName="[sinentradas]" displayFolder="" count="0" memberValueDatatype="130" unbalanced="0"/>
    <cacheHierarchy uniqueName="[sinentradas].[Codigo Producto]" caption="Codigo Producto" attribute="1" defaultMemberUniqueName="[sinentradas].[Codigo Producto].[All]" allUniqueName="[sinentradas].[Codigo Producto].[All]" dimensionUniqueName="[sinentradas]" displayFolder="" count="0" memberValueDatatype="130" unbalanced="0"/>
    <cacheHierarchy uniqueName="[sinentradas].[Cliente]" caption="Cliente" attribute="1" defaultMemberUniqueName="[sinentradas].[Cliente].[All]" allUniqueName="[sinentradas].[Cliente].[All]" dimensionUniqueName="[sinentradas]" displayFolder="" count="0" memberValueDatatype="130" unbalanced="0"/>
    <cacheHierarchy uniqueName="[sinentradas].[Cantidad]" caption="Cantidad" attribute="1" defaultMemberUniqueName="[sinentradas].[Cantidad].[All]" allUniqueName="[sinentradas].[Cantidad].[All]" dimensionUniqueName="[sinentradas]" displayFolder="" count="0" memberValueDatatype="20" unbalanced="0"/>
    <cacheHierarchy uniqueName="[sinentradas].[Precio  Venta ($)]" caption="Precio  Venta ($)" attribute="1" defaultMemberUniqueName="[sinentradas].[Precio  Venta ($)].[All]" allUniqueName="[sinentradas].[Precio  Venta ($)].[All]" dimensionUniqueName="[sinentradas]" displayFolder="" count="0" memberValueDatatype="20" unbalanced="0"/>
    <cacheHierarchy uniqueName="[sinentradas].[Total Compra ($)]" caption="Total Compra ($)" attribute="1" defaultMemberUniqueName="[sinentradas].[Total Compra ($)].[All]" allUniqueName="[sinentradas].[Total Compra ($)].[All]" dimensionUniqueName="[sinentradas]" displayFolder="" count="0" memberValueDatatype="20" unbalanced="0"/>
    <cacheHierarchy uniqueName="[sinentradas].[Fecha (año)]" caption="Fecha (año)" attribute="1" defaultMemberUniqueName="[sinentradas].[Fecha (año)].[All]" allUniqueName="[sinentradas].[Fecha (año)].[All]" dimensionUniqueName="[sinentradas]" displayFolder="" count="0" memberValueDatatype="130" unbalanced="0"/>
    <cacheHierarchy uniqueName="[sinentradas].[Fecha (trimestre)]" caption="Fecha (trimestre)" attribute="1" defaultMemberUniqueName="[sinentradas].[Fecha (trimestre)].[All]" allUniqueName="[sinentradas].[Fecha (trimestre)].[All]" dimensionUniqueName="[sinentradas]" displayFolder="" count="0" memberValueDatatype="130" unbalanced="0"/>
    <cacheHierarchy uniqueName="[sinentradas].[Fecha (mes)]" caption="Fecha (mes)" attribute="1" defaultMemberUniqueName="[sinentradas].[Fecha (mes)].[All]" allUniqueName="[sinentradas].[Fecha (mes)].[All]" dimensionUniqueName="[sinentradas]" displayFolder="" count="0" memberValueDatatype="130" unbalanced="0"/>
    <cacheHierarchy uniqueName="[salidas].[Fecha (índice de meses)]" caption="Fecha (índice de meses)" attribute="1" defaultMemberUniqueName="[salidas].[Fecha (índice de meses)].[All]" allUniqueName="[salidas].[Fecha (índice de meses)].[All]" dimensionUniqueName="[salidas]" displayFolder="" count="0" memberValueDatatype="20" unbalanced="0" hidden="1"/>
    <cacheHierarchy uniqueName="[sinentradas].[Fecha (índice de meses)]" caption="Fecha (índice de meses)" attribute="1" defaultMemberUniqueName="[sinentradas].[Fecha (índice de meses)].[All]" allUniqueName="[sinentradas].[Fecha (índice de meses)].[All]" dimensionUniqueName="[sinentradas]" displayFolder="" count="0" memberValueDatatype="20" unbalanced="0" hidden="1"/>
    <cacheHierarchy uniqueName="[Measures].[__XL_Count entradas]" caption="__XL_Count entradas" measure="1" displayFolder="" measureGroup="entradas" count="0" hidden="1"/>
    <cacheHierarchy uniqueName="[Measures].[__XL_Count salidas]" caption="__XL_Count salidas" measure="1" displayFolder="" measureGroup="salidas" count="0" hidden="1"/>
    <cacheHierarchy uniqueName="[Measures].[__XL_Count sinentradas]" caption="__XL_Count sinentradas" measure="1" displayFolder="" measureGroup="sinentradas" count="0" hidden="1"/>
    <cacheHierarchy uniqueName="[Measures].[__No measures defined]" caption="__No measures defined" measure="1" displayFolder="" count="0" hidden="1"/>
    <cacheHierarchy uniqueName="[Measures].[Recuento de Cliente]" caption="Recue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Cliente]" caption="Recuento disti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ntidad 2]" caption="Suma de Cantidad 2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Cantidad]" caption="Recuento de Cantidad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otal Compra ($)]" caption="Suma de Total Compra ($)" measure="1" displayFolder="" measureGroup="sali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Cantidad 2]" caption="Recuento de Cantidad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Cantidad 3]" caption="Recuento de Cantidad 3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Cantidad]" caption="Recuento distinto de Cantidad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Total Compra ($)]" caption="Recuento de Total Compra ($)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 Compra ($) 2]" caption="Suma de Total Compra ($)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 3]" caption="Suma de Cantidad 3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lase]" caption="Suma de Clase" measure="1" displayFolder="" measureGroup="salida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509316003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Mario" refreshedDate="45810.380751620367" backgroundQuery="1" createdVersion="3" refreshedVersion="7" minRefreshableVersion="3" recordCount="0" supportSubquery="1" supportAdvancedDrill="1" xr:uid="{4CE9CFD5-CACB-41B1-AB30-36EC2A78F00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7">
    <cacheHierarchy uniqueName="[entradas].[2]" caption="2" attribute="1" defaultMemberUniqueName="[entradas].[2].[All]" allUniqueName="[entradas].[2].[All]" dimensionUniqueName="[entradas]" displayFolder="" count="0" memberValueDatatype="130" unbalanced="0"/>
    <cacheHierarchy uniqueName="[entradas].[Cantidad]" caption="Cantidad" attribute="1" defaultMemberUniqueName="[entradas].[Cantidad].[All]" allUniqueName="[entradas].[Cantidad].[All]" dimensionUniqueName="[entradas]" displayFolder="" count="0" memberValueDatatype="20" unbalanced="0"/>
    <cacheHierarchy uniqueName="[entradas].[Clase]" caption="Clase" attribute="1" defaultMemberUniqueName="[entradas].[Clase].[All]" allUniqueName="[entradas].[Clase].[All]" dimensionUniqueName="[entradas]" displayFolder="" count="0" memberValueDatatype="130" unbalanced="0"/>
    <cacheHierarchy uniqueName="[entradas].[Costo ($)]" caption="Costo ($)" attribute="1" defaultMemberUniqueName="[entradas].[Costo ($)].[All]" allUniqueName="[entradas].[Costo ($)].[All]" dimensionUniqueName="[entradas]" displayFolder="" count="0" memberValueDatatype="5" unbalanced="0"/>
    <cacheHierarchy uniqueName="[entradas].[Existencia]" caption="Existencia" attribute="1" defaultMemberUniqueName="[entradas].[Existencia].[All]" allUniqueName="[entradas].[Existencia].[All]" dimensionUniqueName="[entradas]" displayFolder="" count="0" memberValueDatatype="20" unbalanced="0"/>
    <cacheHierarchy uniqueName="[entradas].[Año]" caption="Año" attribute="1" defaultMemberUniqueName="[entradas].[Año].[All]" allUniqueName="[entradas].[Año].[All]" dimensionUniqueName="[entradas]" displayFolder="" count="0" memberValueDatatype="20" unbalanced="0"/>
    <cacheHierarchy uniqueName="[salidas].[Fecha]" caption="Fecha" attribute="1" time="1" defaultMemberUniqueName="[salidas].[Fecha].[All]" allUniqueName="[salidas].[Fecha].[All]" dimensionUniqueName="[salidas]" displayFolder="" count="0" memberValueDatatype="7" unbalanced="0"/>
    <cacheHierarchy uniqueName="[salidas].[No Remision]" caption="No Remision" attribute="1" defaultMemberUniqueName="[salidas].[No Remision].[All]" allUniqueName="[salidas].[No Remision].[All]" dimensionUniqueName="[salidas]" displayFolder="" count="0" memberValueDatatype="130" unbalanced="0"/>
    <cacheHierarchy uniqueName="[salidas].[Codigo Producto]" caption="Codigo Producto" attribute="1" defaultMemberUniqueName="[salidas].[Codigo Producto].[All]" allUniqueName="[salidas].[Codigo Producto].[All]" dimensionUniqueName="[salidas]" displayFolder="" count="0" memberValueDatatype="130" unbalanced="0"/>
    <cacheHierarchy uniqueName="[salidas].[Cliente]" caption="Cliente" attribute="1" defaultMemberUniqueName="[salidas].[Cliente].[All]" allUniqueName="[salidas].[Cliente].[All]" dimensionUniqueName="[salidas]" displayFolder="" count="0" memberValueDatatype="130" unbalanced="0"/>
    <cacheHierarchy uniqueName="[salidas].[Cantidad Disponible]" caption="Cantidad Disponible" attribute="1" defaultMemberUniqueName="[salidas].[Cantidad Disponible].[All]" allUniqueName="[salidas].[Cantidad Disponible].[All]" dimensionUniqueName="[salidas]" displayFolder="" count="0" memberValueDatatype="20" unbalanced="0"/>
    <cacheHierarchy uniqueName="[salidas].[Cantidad]" caption="Cantidad" attribute="1" defaultMemberUniqueName="[salidas].[Cantidad].[All]" allUniqueName="[salidas].[Cantidad].[All]" dimensionUniqueName="[salidas]" displayFolder="" count="0" memberValueDatatype="20" unbalanced="0"/>
    <cacheHierarchy uniqueName="[salidas].[Clase]" caption="Clase" attribute="1" defaultMemberUniqueName="[salidas].[Clase].[All]" allUniqueName="[salidas].[Clase].[All]" dimensionUniqueName="[salidas]" displayFolder="" count="0" memberValueDatatype="20" unbalanced="0"/>
    <cacheHierarchy uniqueName="[salidas].[Precio  Venta ($)]" caption="Precio  Venta ($)" attribute="1" defaultMemberUniqueName="[salidas].[Precio  Venta ($)].[All]" allUniqueName="[salidas].[Precio  Venta ($)].[All]" dimensionUniqueName="[salidas]" displayFolder="" count="0" memberValueDatatype="20" unbalanced="0"/>
    <cacheHierarchy uniqueName="[salidas].[Total Compra ($)]" caption="Total Compra ($)" attribute="1" defaultMemberUniqueName="[salidas].[Total Compra ($)].[All]" allUniqueName="[salidas].[Total Compra ($)].[All]" dimensionUniqueName="[salidas]" displayFolder="" count="0" memberValueDatatype="20" unbalanced="0"/>
    <cacheHierarchy uniqueName="[salidas].[Fecha (mes)]" caption="Fecha (mes)" attribute="1" defaultMemberUniqueName="[salidas].[Fecha (mes)].[All]" allUniqueName="[salidas].[Fecha (mes)].[All]" dimensionUniqueName="[salidas]" displayFolder="" count="0" memberValueDatatype="130" unbalanced="0"/>
    <cacheHierarchy uniqueName="[salidas].[Fecha (año)]" caption="Fecha (año)" attribute="1" defaultMemberUniqueName="[salidas].[Fecha (año)].[All]" allUniqueName="[salidas].[Fecha (año)].[All]" dimensionUniqueName="[salidas]" displayFolder="" count="0" memberValueDatatype="130" unbalanced="0"/>
    <cacheHierarchy uniqueName="[salidas].[Fecha (trimestre)]" caption="Fecha (trimestre)" attribute="1" defaultMemberUniqueName="[salidas].[Fecha (trimestre)].[All]" allUniqueName="[salidas].[Fecha (trimestre)].[All]" dimensionUniqueName="[salidas]" displayFolder="" count="0" memberValueDatatype="130" unbalanced="0"/>
    <cacheHierarchy uniqueName="[sinentradas].[Fecha]" caption="Fecha" attribute="1" time="1" defaultMemberUniqueName="[sinentradas].[Fecha].[All]" allUniqueName="[sinentradas].[Fecha].[All]" dimensionUniqueName="[sinentradas]" displayFolder="" count="2" memberValueDatatype="7" unbalanced="0"/>
    <cacheHierarchy uniqueName="[sinentradas].[No Remision]" caption="No Remision" attribute="1" defaultMemberUniqueName="[sinentradas].[No Remision].[All]" allUniqueName="[sinentradas].[No Remision].[All]" dimensionUniqueName="[sinentradas]" displayFolder="" count="0" memberValueDatatype="130" unbalanced="0"/>
    <cacheHierarchy uniqueName="[sinentradas].[Codigo Producto]" caption="Codigo Producto" attribute="1" defaultMemberUniqueName="[sinentradas].[Codigo Producto].[All]" allUniqueName="[sinentradas].[Codigo Producto].[All]" dimensionUniqueName="[sinentradas]" displayFolder="" count="0" memberValueDatatype="130" unbalanced="0"/>
    <cacheHierarchy uniqueName="[sinentradas].[Cliente]" caption="Cliente" attribute="1" defaultMemberUniqueName="[sinentradas].[Cliente].[All]" allUniqueName="[sinentradas].[Cliente].[All]" dimensionUniqueName="[sinentradas]" displayFolder="" count="0" memberValueDatatype="130" unbalanced="0"/>
    <cacheHierarchy uniqueName="[sinentradas].[Cantidad]" caption="Cantidad" attribute="1" defaultMemberUniqueName="[sinentradas].[Cantidad].[All]" allUniqueName="[sinentradas].[Cantidad].[All]" dimensionUniqueName="[sinentradas]" displayFolder="" count="0" memberValueDatatype="20" unbalanced="0"/>
    <cacheHierarchy uniqueName="[sinentradas].[Precio  Venta ($)]" caption="Precio  Venta ($)" attribute="1" defaultMemberUniqueName="[sinentradas].[Precio  Venta ($)].[All]" allUniqueName="[sinentradas].[Precio  Venta ($)].[All]" dimensionUniqueName="[sinentradas]" displayFolder="" count="0" memberValueDatatype="20" unbalanced="0"/>
    <cacheHierarchy uniqueName="[sinentradas].[Total Compra ($)]" caption="Total Compra ($)" attribute="1" defaultMemberUniqueName="[sinentradas].[Total Compra ($)].[All]" allUniqueName="[sinentradas].[Total Compra ($)].[All]" dimensionUniqueName="[sinentradas]" displayFolder="" count="0" memberValueDatatype="20" unbalanced="0"/>
    <cacheHierarchy uniqueName="[sinentradas].[Fecha (año)]" caption="Fecha (año)" attribute="1" defaultMemberUniqueName="[sinentradas].[Fecha (año)].[All]" allUniqueName="[sinentradas].[Fecha (año)].[All]" dimensionUniqueName="[sinentradas]" displayFolder="" count="0" memberValueDatatype="130" unbalanced="0"/>
    <cacheHierarchy uniqueName="[sinentradas].[Fecha (trimestre)]" caption="Fecha (trimestre)" attribute="1" defaultMemberUniqueName="[sinentradas].[Fecha (trimestre)].[All]" allUniqueName="[sinentradas].[Fecha (trimestre)].[All]" dimensionUniqueName="[sinentradas]" displayFolder="" count="0" memberValueDatatype="130" unbalanced="0"/>
    <cacheHierarchy uniqueName="[sinentradas].[Fecha (mes)]" caption="Fecha (mes)" attribute="1" defaultMemberUniqueName="[sinentradas].[Fecha (mes)].[All]" allUniqueName="[sinentradas].[Fecha (mes)].[All]" dimensionUniqueName="[sinentradas]" displayFolder="" count="0" memberValueDatatype="130" unbalanced="0"/>
    <cacheHierarchy uniqueName="[salidas].[Fecha (índice de meses)]" caption="Fecha (índice de meses)" attribute="1" defaultMemberUniqueName="[salidas].[Fecha (índice de meses)].[All]" allUniqueName="[salidas].[Fecha (índice de meses)].[All]" dimensionUniqueName="[salidas]" displayFolder="" count="0" memberValueDatatype="20" unbalanced="0" hidden="1"/>
    <cacheHierarchy uniqueName="[sinentradas].[Fecha (índice de meses)]" caption="Fecha (índice de meses)" attribute="1" defaultMemberUniqueName="[sinentradas].[Fecha (índice de meses)].[All]" allUniqueName="[sinentradas].[Fecha (índice de meses)].[All]" dimensionUniqueName="[sinentradas]" displayFolder="" count="0" memberValueDatatype="20" unbalanced="0" hidden="1"/>
    <cacheHierarchy uniqueName="[Measures].[__XL_Count entradas]" caption="__XL_Count entradas" measure="1" displayFolder="" measureGroup="entradas" count="0" hidden="1"/>
    <cacheHierarchy uniqueName="[Measures].[__XL_Count salidas]" caption="__XL_Count salidas" measure="1" displayFolder="" measureGroup="salidas" count="0" hidden="1"/>
    <cacheHierarchy uniqueName="[Measures].[__XL_Count sinentradas]" caption="__XL_Count sinentradas" measure="1" displayFolder="" measureGroup="sinentradas" count="0" hidden="1"/>
    <cacheHierarchy uniqueName="[Measures].[__No measures defined]" caption="__No measures defined" measure="1" displayFolder="" count="0" hidden="1"/>
    <cacheHierarchy uniqueName="[Measures].[Recuento de Cliente]" caption="Recue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Cliente]" caption="Recuento disti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ntidad 2]" caption="Suma de Cantidad 2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Cantidad]" caption="Recuento de Cantidad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otal Compra ($)]" caption="Suma de Total Compra ($)" measure="1" displayFolder="" measureGroup="sali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Cantidad 2]" caption="Recuento de Cantidad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Cantidad 3]" caption="Recuento de Cantidad 3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Cantidad]" caption="Recuento distinto de Cantidad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Total Compra ($)]" caption="Recuento de Total Compra ($)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 Compra ($) 2]" caption="Suma de Total Compra ($)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 3]" caption="Suma de Cantidad 3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lase]" caption="Suma de Clase" measure="1" displayFolder="" measureGroup="salida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75300504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">
  <r>
    <d v="2020-06-19T00:00:00"/>
    <n v="1"/>
    <s v="C001"/>
    <s v="La Vaca Lola"/>
    <n v="155"/>
    <n v="6000"/>
    <n v="930000"/>
  </r>
  <r>
    <d v="2020-06-19T00:00:00"/>
    <n v="2"/>
    <s v="C001"/>
    <s v="Pepito Perez"/>
    <n v="100"/>
    <n v="6000"/>
    <n v="600000"/>
  </r>
  <r>
    <d v="2020-07-23T00:00:00"/>
    <n v="3"/>
    <s v="C001"/>
    <s v="Juan Valdez"/>
    <n v="30"/>
    <n v="6000"/>
    <n v="180000"/>
  </r>
  <r>
    <d v="2020-08-25T00:00:00"/>
    <n v="4"/>
    <s v="C001"/>
    <s v="Justo &amp; Heno"/>
    <n v="100"/>
    <n v="6000"/>
    <n v="600000"/>
  </r>
  <r>
    <d v="2020-08-26T00:00:00"/>
    <n v="5"/>
    <s v="C001"/>
    <s v="Juan Valdez"/>
    <n v="10"/>
    <n v="6000"/>
    <n v="60000"/>
  </r>
  <r>
    <d v="2020-10-05T00:00:00"/>
    <n v="6"/>
    <s v="C001"/>
    <s v="Andres Perez"/>
    <n v="69"/>
    <n v="6000"/>
    <n v="414000"/>
  </r>
  <r>
    <d v="2020-10-28T00:00:00"/>
    <m/>
    <s v="C002"/>
    <s v="Andres Perez"/>
    <n v="50"/>
    <n v="6000"/>
    <n v="300000"/>
  </r>
  <r>
    <d v="2020-11-08T00:00:00"/>
    <m/>
    <s v="C002"/>
    <s v="Justo &amp; Heno"/>
    <n v="100"/>
    <n v="6000"/>
    <n v="600000"/>
  </r>
  <r>
    <d v="2020-11-08T00:00:00"/>
    <m/>
    <s v="C002"/>
    <s v="Oscar Rodriguez"/>
    <n v="18"/>
    <n v="6000"/>
    <n v="108000"/>
  </r>
  <r>
    <d v="2020-11-15T00:00:00"/>
    <m/>
    <s v="C002"/>
    <s v="Andres Perez"/>
    <n v="55"/>
    <n v="6000"/>
    <n v="330000"/>
  </r>
  <r>
    <d v="2020-11-15T00:00:00"/>
    <m/>
    <s v="C002"/>
    <s v="Alejandro Vega"/>
    <n v="50"/>
    <n v="6000"/>
    <n v="300000"/>
  </r>
  <r>
    <d v="2020-12-08T00:00:00"/>
    <m/>
    <s v="C002"/>
    <s v="Suganorte"/>
    <n v="60"/>
    <n v="6000"/>
    <n v="360000"/>
  </r>
  <r>
    <d v="2020-12-08T00:00:00"/>
    <m/>
    <s v="C002"/>
    <s v="Andres Perez"/>
    <n v="50"/>
    <n v="6000"/>
    <n v="300000"/>
  </r>
  <r>
    <d v="2020-12-08T00:00:00"/>
    <m/>
    <s v="C002"/>
    <s v="Justo &amp; Heno"/>
    <n v="50"/>
    <n v="6000"/>
    <n v="300000"/>
  </r>
  <r>
    <d v="2020-12-08T00:00:00"/>
    <m/>
    <s v="C002"/>
    <s v="Alejandro Vega"/>
    <n v="50"/>
    <n v="6000"/>
    <n v="300000"/>
  </r>
  <r>
    <d v="2020-12-11T00:00:00"/>
    <m/>
    <s v="C002"/>
    <s v="Suganorte"/>
    <n v="161"/>
    <n v="6000"/>
    <n v="966000"/>
  </r>
  <r>
    <d v="2020-12-11T00:00:00"/>
    <m/>
    <s v="C003"/>
    <s v="Suganorte"/>
    <n v="5"/>
    <n v="6000"/>
    <n v="30000"/>
  </r>
  <r>
    <d v="2020-12-14T00:00:00"/>
    <m/>
    <s v="C003"/>
    <s v="Pepito Perez"/>
    <n v="100"/>
    <n v="6000"/>
    <n v="600000"/>
  </r>
  <r>
    <d v="2020-12-16T00:00:00"/>
    <m/>
    <s v="C003"/>
    <s v="Andres Perez"/>
    <n v="50"/>
    <n v="6000"/>
    <n v="300000"/>
  </r>
  <r>
    <d v="2020-12-22T00:00:00"/>
    <m/>
    <s v="C003"/>
    <s v="Andres Perez"/>
    <n v="50"/>
    <n v="6000"/>
    <n v="300000"/>
  </r>
  <r>
    <d v="2020-12-24T00:00:00"/>
    <m/>
    <s v="C003"/>
    <s v="Justo &amp; Heno"/>
    <n v="100"/>
    <n v="6000"/>
    <n v="600000"/>
  </r>
  <r>
    <d v="2021-01-06T00:00:00"/>
    <m/>
    <s v="C003"/>
    <s v="Andres Perez"/>
    <n v="50"/>
    <n v="6000"/>
    <n v="300000"/>
  </r>
  <r>
    <d v="2021-01-13T00:00:00"/>
    <m/>
    <s v="C003"/>
    <s v="Alejandro Vega"/>
    <n v="50"/>
    <n v="6000"/>
    <n v="300000"/>
  </r>
  <r>
    <d v="2021-01-15T00:00:00"/>
    <m/>
    <s v="C003"/>
    <s v="Andres Perez"/>
    <n v="50"/>
    <n v="6000"/>
    <n v="300000"/>
  </r>
  <r>
    <d v="2021-01-19T00:00:00"/>
    <m/>
    <s v="C003"/>
    <s v="Ivan Mayor"/>
    <n v="40"/>
    <n v="6000"/>
    <n v="240000"/>
  </r>
  <r>
    <d v="2021-01-21T00:00:00"/>
    <m/>
    <s v="C003"/>
    <s v="Justo &amp; Heno"/>
    <n v="120"/>
    <n v="6000"/>
    <n v="720000"/>
  </r>
  <r>
    <d v="2021-01-21T00:00:00"/>
    <m/>
    <s v="C003"/>
    <s v="Ivan Mayor"/>
    <n v="20"/>
    <n v="6000"/>
    <n v="120000"/>
  </r>
  <r>
    <d v="2021-01-21T00:00:00"/>
    <m/>
    <s v="C003"/>
    <s v="Andres Perez"/>
    <n v="50"/>
    <n v="6000"/>
    <n v="300000"/>
  </r>
  <r>
    <d v="2021-02-03T00:00:00"/>
    <m/>
    <s v="C003"/>
    <s v="Alejandro Vega"/>
    <n v="50"/>
    <n v="6000"/>
    <n v="300000"/>
  </r>
  <r>
    <d v="2021-02-03T00:00:00"/>
    <m/>
    <s v="C003"/>
    <s v="Andres Perez"/>
    <n v="50"/>
    <n v="6000"/>
    <n v="300000"/>
  </r>
  <r>
    <d v="2021-02-08T00:00:00"/>
    <m/>
    <s v="C003"/>
    <s v="Andres Perez"/>
    <n v="50"/>
    <n v="6000"/>
    <n v="300000"/>
  </r>
  <r>
    <d v="2021-02-09T00:00:00"/>
    <m/>
    <s v="C003"/>
    <s v="Ivan Mayor"/>
    <n v="120"/>
    <n v="6000"/>
    <n v="720000"/>
  </r>
  <r>
    <d v="2021-02-09T00:00:00"/>
    <m/>
    <s v="C003"/>
    <s v="Oscar Rodriguez"/>
    <n v="20"/>
    <n v="6000"/>
    <n v="120000"/>
  </r>
  <r>
    <d v="2021-02-24T00:00:00"/>
    <m/>
    <s v="C004"/>
    <s v="Andres Perez"/>
    <n v="50"/>
    <n v="6000"/>
    <n v="300000"/>
  </r>
  <r>
    <d v="2021-02-25T00:00:00"/>
    <m/>
    <s v="C004"/>
    <s v="La Esnedita"/>
    <n v="100"/>
    <n v="6000"/>
    <n v="600000"/>
  </r>
  <r>
    <d v="2021-02-25T00:00:00"/>
    <m/>
    <s v="C004"/>
    <s v="Viviana Mayor"/>
    <n v="20"/>
    <n v="6000"/>
    <n v="120000"/>
  </r>
  <r>
    <d v="2021-03-01T00:00:00"/>
    <m/>
    <s v="C004"/>
    <s v="Alejandro Vega"/>
    <n v="160"/>
    <n v="6000"/>
    <n v="960000"/>
  </r>
  <r>
    <d v="2021-03-01T00:00:00"/>
    <m/>
    <s v="C004"/>
    <s v="La Esnedita"/>
    <n v="100"/>
    <n v="6000"/>
    <n v="600000"/>
  </r>
  <r>
    <d v="2021-03-01T00:00:00"/>
    <m/>
    <s v="C004"/>
    <s v="Leon Mayor"/>
    <n v="50"/>
    <n v="6000"/>
    <n v="300000"/>
  </r>
  <r>
    <d v="2021-03-02T00:00:00"/>
    <m/>
    <s v="C004"/>
    <s v="Andres Perez"/>
    <n v="50"/>
    <n v="6000"/>
    <n v="300000"/>
  </r>
  <r>
    <d v="2021-03-12T00:00:00"/>
    <m/>
    <s v="C004"/>
    <s v="Carlos Aguado"/>
    <n v="40"/>
    <n v="6000"/>
    <n v="240000"/>
  </r>
  <r>
    <d v="2021-03-13T00:00:00"/>
    <m/>
    <s v="C004"/>
    <s v="Leon Mayor"/>
    <n v="83"/>
    <n v="6000"/>
    <n v="498000"/>
  </r>
  <r>
    <d v="2021-03-14T00:00:00"/>
    <m/>
    <s v="C004"/>
    <s v="Justo &amp; Heno"/>
    <n v="70"/>
    <n v="6000"/>
    <n v="420000"/>
  </r>
  <r>
    <d v="2021-03-14T00:00:00"/>
    <m/>
    <s v="C004"/>
    <s v="Ivan Mayor"/>
    <n v="120"/>
    <n v="6000"/>
    <n v="720000"/>
  </r>
  <r>
    <d v="2021-03-18T00:00:00"/>
    <m/>
    <s v="C004"/>
    <s v="Alejandro Vega"/>
    <n v="130"/>
    <n v="6000"/>
    <n v="780000"/>
  </r>
  <r>
    <d v="2021-03-19T00:00:00"/>
    <m/>
    <s v="C004"/>
    <s v="Andres Perez"/>
    <n v="50"/>
    <n v="6000"/>
    <n v="300000"/>
  </r>
  <r>
    <d v="2021-03-25T00:00:00"/>
    <m/>
    <s v="C004"/>
    <s v="Justo &amp; Heno"/>
    <n v="60"/>
    <n v="6000"/>
    <n v="360000"/>
  </r>
  <r>
    <d v="2021-04-08T00:00:00"/>
    <m/>
    <s v="C004"/>
    <s v="Eddie Marin"/>
    <n v="40"/>
    <n v="6000"/>
    <n v="240000"/>
  </r>
  <r>
    <d v="2021-04-09T00:00:00"/>
    <m/>
    <s v="C004"/>
    <s v="Luisa Duque"/>
    <n v="25"/>
    <n v="6000"/>
    <n v="150000"/>
  </r>
  <r>
    <d v="2021-04-14T00:00:00"/>
    <m/>
    <s v="C004"/>
    <s v="Carlos Aguado"/>
    <n v="38"/>
    <n v="6000"/>
    <n v="228000"/>
  </r>
  <r>
    <d v="2021-04-14T00:00:00"/>
    <m/>
    <s v="C005"/>
    <s v="Carlos Aguado"/>
    <n v="2"/>
    <n v="6000"/>
    <n v="12000"/>
  </r>
  <r>
    <d v="2021-04-16T00:00:00"/>
    <m/>
    <s v="C005"/>
    <s v="Ivan Mayor"/>
    <n v="100"/>
    <n v="6000"/>
    <n v="600000"/>
  </r>
  <r>
    <d v="2021-04-26T00:00:00"/>
    <m/>
    <s v="C005"/>
    <s v="Eddie Marin"/>
    <n v="45"/>
    <n v="6000"/>
    <n v="270000"/>
  </r>
  <r>
    <d v="2021-05-07T00:00:00"/>
    <m/>
    <s v="C005"/>
    <s v="Leon Mayor"/>
    <n v="50"/>
    <n v="6000"/>
    <n v="300000"/>
  </r>
  <r>
    <d v="2021-05-12T00:00:00"/>
    <m/>
    <s v="C005"/>
    <s v="Alejandro Vega"/>
    <n v="40"/>
    <n v="6000"/>
    <n v="240000"/>
  </r>
  <r>
    <d v="2021-05-20T00:00:00"/>
    <m/>
    <s v="C005"/>
    <s v="Adolfo Zuñiga"/>
    <n v="40"/>
    <n v="6000"/>
    <n v="240000"/>
  </r>
  <r>
    <d v="2021-06-11T00:00:00"/>
    <m/>
    <s v="C005"/>
    <s v="Ivan Mayor"/>
    <n v="70"/>
    <n v="6000"/>
    <n v="420000"/>
  </r>
  <r>
    <d v="2021-07-02T00:00:00"/>
    <m/>
    <s v="C005"/>
    <s v="Ivan Mayor"/>
    <n v="50"/>
    <n v="6000"/>
    <n v="300000"/>
  </r>
  <r>
    <d v="2021-07-08T00:00:00"/>
    <m/>
    <s v="C005"/>
    <s v="Justo &amp; Heno"/>
    <n v="50"/>
    <n v="6000"/>
    <n v="300000"/>
  </r>
  <r>
    <d v="2021-07-14T00:00:00"/>
    <m/>
    <s v="C005"/>
    <s v="Leon Mayor"/>
    <n v="36"/>
    <n v="6000"/>
    <n v="216000"/>
  </r>
  <r>
    <d v="2021-07-15T00:00:00"/>
    <m/>
    <s v="C005"/>
    <s v="Andres Perez"/>
    <n v="50"/>
    <n v="6000"/>
    <n v="300000"/>
  </r>
  <r>
    <d v="2021-07-16T00:00:00"/>
    <m/>
    <s v="C005"/>
    <s v="Ivan Mayor"/>
    <n v="30"/>
    <n v="6000"/>
    <n v="180000"/>
  </r>
  <r>
    <d v="2021-07-21T00:00:00"/>
    <m/>
    <s v="C005"/>
    <s v="Alejandro Vega"/>
    <n v="30"/>
    <n v="6000"/>
    <n v="180000"/>
  </r>
  <r>
    <d v="2021-07-22T00:00:00"/>
    <m/>
    <s v="C005"/>
    <s v="Adolfo Zuñiga"/>
    <n v="48"/>
    <n v="6000"/>
    <n v="288000"/>
  </r>
  <r>
    <d v="2021-07-27T00:00:00"/>
    <m/>
    <s v="C005"/>
    <s v="Suganorte"/>
    <n v="161"/>
    <n v="6000"/>
    <n v="966000"/>
  </r>
  <r>
    <d v="2021-08-04T00:00:00"/>
    <m/>
    <s v="C005"/>
    <s v="Alejandro Vega"/>
    <n v="40"/>
    <n v="6000"/>
    <n v="240000"/>
  </r>
  <r>
    <d v="2021-08-04T00:00:00"/>
    <m/>
    <s v="C005"/>
    <s v="Ivan Mayor"/>
    <n v="25"/>
    <n v="6000"/>
    <n v="150000"/>
  </r>
  <r>
    <d v="2021-08-06T00:00:00"/>
    <m/>
    <s v="C005"/>
    <s v="Andres Perez"/>
    <n v="37"/>
    <n v="6000"/>
    <n v="222000"/>
  </r>
  <r>
    <d v="2021-08-06T00:00:00"/>
    <m/>
    <s v="C006"/>
    <s v="Andres Perez"/>
    <n v="13"/>
    <n v="6000"/>
    <n v="78000"/>
  </r>
  <r>
    <d v="2021-08-06T00:00:00"/>
    <m/>
    <s v="C006"/>
    <s v="Leon Mayor"/>
    <n v="83"/>
    <n v="6000"/>
    <n v="498000"/>
  </r>
  <r>
    <d v="2021-08-07T00:00:00"/>
    <m/>
    <s v="C006"/>
    <s v="Ivan Mayor"/>
    <n v="35"/>
    <n v="6000"/>
    <n v="210000"/>
  </r>
  <r>
    <d v="2021-08-17T00:00:00"/>
    <m/>
    <s v="C006"/>
    <s v="Alejandro Vega"/>
    <n v="100"/>
    <n v="6000"/>
    <n v="600000"/>
  </r>
  <r>
    <d v="2021-08-17T00:00:00"/>
    <m/>
    <s v="C006"/>
    <s v="Ivan Mayor"/>
    <n v="50"/>
    <n v="6000"/>
    <n v="300000"/>
  </r>
  <r>
    <d v="2021-09-01T00:00:00"/>
    <m/>
    <s v="C006"/>
    <s v="Leon Mayor"/>
    <n v="8"/>
    <n v="6000"/>
    <n v="48000"/>
  </r>
  <r>
    <d v="2021-09-01T00:00:00"/>
    <m/>
    <s v="C006"/>
    <s v="Gil Gomez"/>
    <n v="9"/>
    <n v="6000"/>
    <n v="54000"/>
  </r>
  <r>
    <d v="2021-09-04T00:00:00"/>
    <m/>
    <s v="C006"/>
    <s v="Pepito Perez"/>
    <n v="20"/>
    <n v="6000"/>
    <n v="120000"/>
  </r>
  <r>
    <d v="2021-09-10T00:00:00"/>
    <m/>
    <s v="C006"/>
    <s v="Leon Mayor"/>
    <n v="30"/>
    <n v="6000"/>
    <n v="180000"/>
  </r>
  <r>
    <d v="2021-09-15T00:00:00"/>
    <m/>
    <s v="C006"/>
    <s v="Justo &amp; Heno"/>
    <n v="50"/>
    <n v="6000"/>
    <n v="300000"/>
  </r>
  <r>
    <d v="2021-09-16T00:00:00"/>
    <m/>
    <s v="C006"/>
    <s v="Leon Mayor"/>
    <n v="20"/>
    <n v="6000"/>
    <n v="120000"/>
  </r>
  <r>
    <d v="2021-09-17T00:00:00"/>
    <m/>
    <s v="C006"/>
    <s v="Adolfo Zuñiga"/>
    <n v="25"/>
    <n v="6000"/>
    <n v="150000"/>
  </r>
  <r>
    <d v="2021-09-17T00:00:00"/>
    <m/>
    <s v="C006"/>
    <s v="Adolfo Zuñiga"/>
    <n v="5"/>
    <n v="6000"/>
    <n v="30000"/>
  </r>
  <r>
    <d v="2021-09-25T00:00:00"/>
    <m/>
    <s v="C006"/>
    <s v="Leon Mayor"/>
    <n v="7"/>
    <n v="6000"/>
    <n v="42000"/>
  </r>
  <r>
    <d v="2021-10-05T00:00:00"/>
    <m/>
    <s v="C006"/>
    <s v="AgroHorse"/>
    <n v="50"/>
    <n v="6000"/>
    <n v="300000"/>
  </r>
  <r>
    <d v="2021-10-06T00:00:00"/>
    <m/>
    <s v="C006"/>
    <s v="Gil Gomez"/>
    <n v="40"/>
    <n v="6000"/>
    <n v="240000"/>
  </r>
  <r>
    <d v="2021-10-09T00:00:00"/>
    <m/>
    <s v="C006"/>
    <s v="AgroHorse"/>
    <n v="204"/>
    <n v="6000"/>
    <n v="1224000"/>
  </r>
  <r>
    <d v="2021-10-12T00:00:00"/>
    <m/>
    <s v="C006"/>
    <s v="Juan Mayor"/>
    <n v="100"/>
    <n v="6000"/>
    <n v="600000"/>
  </r>
  <r>
    <d v="2021-10-22T00:00:00"/>
    <m/>
    <s v="C006"/>
    <s v="Justo &amp; Heno"/>
    <n v="50"/>
    <n v="6000"/>
    <n v="300000"/>
  </r>
  <r>
    <d v="2021-10-27T00:00:00"/>
    <m/>
    <s v="C006"/>
    <s v="AgroHorse"/>
    <n v="213"/>
    <n v="6000"/>
    <n v="1278000"/>
  </r>
  <r>
    <d v="2021-10-27T00:00:00"/>
    <m/>
    <s v="C006"/>
    <s v="Leon Mayor"/>
    <n v="5"/>
    <n v="6000"/>
    <n v="30000"/>
  </r>
  <r>
    <d v="2021-10-29T00:00:00"/>
    <m/>
    <s v="C006"/>
    <s v="Oscar Rodriguez"/>
    <n v="223"/>
    <n v="6000"/>
    <n v="1338000"/>
  </r>
  <r>
    <d v="2021-11-04T00:00:00"/>
    <m/>
    <s v="C006"/>
    <s v="Alejandro Vega"/>
    <n v="100"/>
    <n v="6000"/>
    <n v="600000"/>
  </r>
  <r>
    <d v="2021-11-04T00:00:00"/>
    <m/>
    <s v="C006"/>
    <s v="Juan Mayor"/>
    <n v="6"/>
    <n v="6000"/>
    <n v="36000"/>
  </r>
  <r>
    <d v="2021-11-04T00:00:00"/>
    <m/>
    <s v="C007"/>
    <s v="Juan Mayor"/>
    <n v="94"/>
    <n v="6000"/>
    <n v="564000"/>
  </r>
  <r>
    <d v="2021-11-06T00:00:00"/>
    <m/>
    <s v="C007"/>
    <s v="Adolfo Zuñiga"/>
    <n v="50"/>
    <n v="6000"/>
    <n v="300000"/>
  </r>
  <r>
    <d v="2021-11-11T00:00:00"/>
    <m/>
    <s v="C007"/>
    <s v="Hassagro"/>
    <n v="40"/>
    <n v="6000"/>
    <n v="240000"/>
  </r>
  <r>
    <d v="2021-11-16T00:00:00"/>
    <m/>
    <s v="C007"/>
    <s v="Equitacion "/>
    <n v="404"/>
    <n v="6000"/>
    <n v="2424000"/>
  </r>
  <r>
    <d v="2021-11-16T00:00:00"/>
    <m/>
    <s v="C007"/>
    <s v="Equitacion "/>
    <n v="360"/>
    <n v="6000"/>
    <n v="2160000"/>
  </r>
  <r>
    <d v="2021-11-19T00:00:00"/>
    <m/>
    <s v="C007"/>
    <s v="AgroHorse"/>
    <n v="262"/>
    <n v="6000"/>
    <n v="1572000"/>
  </r>
  <r>
    <d v="2021-11-23T00:00:00"/>
    <m/>
    <s v="C007"/>
    <s v="Justo &amp; Heno"/>
    <n v="50"/>
    <n v="6000"/>
    <n v="300000"/>
  </r>
  <r>
    <d v="2021-11-25T00:00:00"/>
    <m/>
    <s v="C007"/>
    <s v="Luis Mario Garcia"/>
    <n v="25"/>
    <n v="6000"/>
    <n v="150000"/>
  </r>
  <r>
    <d v="2021-11-26T00:00:00"/>
    <m/>
    <s v="C007"/>
    <s v="Leon Mayor"/>
    <n v="30"/>
    <n v="6000"/>
    <n v="180000"/>
  </r>
  <r>
    <d v="2021-11-27T00:00:00"/>
    <m/>
    <s v="C007"/>
    <s v="Juan Mayor"/>
    <n v="100"/>
    <n v="6000"/>
    <n v="600000"/>
  </r>
  <r>
    <d v="2021-11-30T00:00:00"/>
    <m/>
    <s v="C007"/>
    <s v="Hassagro"/>
    <n v="40"/>
    <n v="6000"/>
    <n v="240000"/>
  </r>
  <r>
    <d v="2021-11-30T00:00:00"/>
    <m/>
    <s v="C007"/>
    <s v="Norbey Cardona"/>
    <n v="20"/>
    <n v="6000"/>
    <n v="120000"/>
  </r>
  <r>
    <d v="2021-12-01T00:00:00"/>
    <m/>
    <s v="C007"/>
    <s v="Justo &amp; Heno"/>
    <n v="50"/>
    <n v="6000"/>
    <n v="300000"/>
  </r>
  <r>
    <d v="2021-12-02T00:00:00"/>
    <m/>
    <s v="C007"/>
    <s v="Maria Fernanda Perea"/>
    <n v="40"/>
    <n v="6000"/>
    <n v="240000"/>
  </r>
  <r>
    <d v="2021-12-03T00:00:00"/>
    <m/>
    <s v="C007"/>
    <s v="Pedro Rendon"/>
    <n v="20"/>
    <n v="6000"/>
    <n v="120000"/>
  </r>
  <r>
    <d v="2021-12-23T00:00:00"/>
    <m/>
    <s v="C007"/>
    <s v="Equitacion "/>
    <n v="42"/>
    <n v="6000"/>
    <n v="252000"/>
  </r>
  <r>
    <d v="2021-12-23T00:00:00"/>
    <m/>
    <s v="C008"/>
    <s v="Equitacion "/>
    <n v="371"/>
    <n v="6000"/>
    <n v="2226000"/>
  </r>
  <r>
    <d v="2021-12-23T00:00:00"/>
    <m/>
    <s v="C008"/>
    <s v="La Esnedita"/>
    <n v="50"/>
    <n v="6000"/>
    <n v="300000"/>
  </r>
  <r>
    <d v="2021-12-23T00:00:00"/>
    <m/>
    <s v="C008"/>
    <s v="Juan Mayor"/>
    <n v="53"/>
    <n v="6000"/>
    <n v="318000"/>
  </r>
  <r>
    <d v="2021-12-23T00:00:00"/>
    <m/>
    <s v="C008"/>
    <s v="Adolfo Zuñiga"/>
    <n v="45"/>
    <n v="6000"/>
    <n v="270000"/>
  </r>
  <r>
    <d v="2022-01-10T00:00:00"/>
    <m/>
    <s v="C008"/>
    <s v="Hassagro"/>
    <n v="40"/>
    <n v="6000"/>
    <n v="240000"/>
  </r>
  <r>
    <d v="2022-01-10T00:00:00"/>
    <m/>
    <s v="C008"/>
    <s v="Justo &amp; Heno"/>
    <n v="80"/>
    <n v="6000"/>
    <n v="480000"/>
  </r>
  <r>
    <d v="2022-01-10T00:00:00"/>
    <m/>
    <s v="C008"/>
    <s v="Gil Gomez"/>
    <n v="20"/>
    <n v="6000"/>
    <n v="120000"/>
  </r>
  <r>
    <d v="2022-01-10T00:00:00"/>
    <m/>
    <s v="C008"/>
    <s v="Maria Fernanda Perea"/>
    <n v="48"/>
    <n v="6000"/>
    <n v="288000"/>
  </r>
  <r>
    <d v="2022-01-15T00:00:00"/>
    <m/>
    <s v="C008"/>
    <s v="Oscar Rodriguez"/>
    <n v="221"/>
    <n v="6000"/>
    <n v="1326000"/>
  </r>
  <r>
    <d v="2022-01-18T00:00:00"/>
    <m/>
    <s v="C008"/>
    <s v="Norbey Cardona"/>
    <n v="50"/>
    <n v="6000"/>
    <n v="300000"/>
  </r>
  <r>
    <d v="2022-01-21T00:00:00"/>
    <m/>
    <s v="C008"/>
    <s v="Alberto Rojas"/>
    <n v="96"/>
    <n v="6000"/>
    <n v="576000"/>
  </r>
  <r>
    <d v="2022-02-05T00:00:00"/>
    <m/>
    <s v="C008"/>
    <s v="Adolfo Zuñiga"/>
    <n v="30"/>
    <n v="6000"/>
    <n v="180000"/>
  </r>
  <r>
    <d v="2022-02-08T00:00:00"/>
    <m/>
    <s v="C008"/>
    <s v="Oscar Rodriguez"/>
    <n v="230"/>
    <n v="6000"/>
    <n v="1380000"/>
  </r>
  <r>
    <d v="2022-02-08T00:00:00"/>
    <m/>
    <s v="C008"/>
    <s v="Hassagro"/>
    <n v="40"/>
    <n v="6000"/>
    <n v="240000"/>
  </r>
  <r>
    <d v="2022-02-15T00:00:00"/>
    <m/>
    <s v="C008"/>
    <s v="Justo &amp; Heno"/>
    <n v="60"/>
    <n v="6000"/>
    <n v="360000"/>
  </r>
  <r>
    <d v="2022-02-15T00:00:00"/>
    <m/>
    <s v="C008"/>
    <s v="Norbey Cardona"/>
    <n v="20"/>
    <n v="6000"/>
    <n v="120000"/>
  </r>
  <r>
    <d v="2022-03-02T00:00:00"/>
    <m/>
    <s v="C008"/>
    <s v="Hassagro"/>
    <n v="100"/>
    <n v="6000"/>
    <n v="600000"/>
  </r>
  <r>
    <d v="2022-03-02T00:00:00"/>
    <m/>
    <s v="C008"/>
    <s v="Orlando Alvarez"/>
    <n v="38"/>
    <n v="6000"/>
    <n v="228000"/>
  </r>
  <r>
    <d v="2022-03-02T00:00:00"/>
    <m/>
    <s v="C008"/>
    <s v="Norbey Cardona"/>
    <n v="80"/>
    <n v="6000"/>
    <n v="480000"/>
  </r>
  <r>
    <d v="2022-03-12T00:00:00"/>
    <m/>
    <s v="C008"/>
    <s v="Adolfo Zuñiga"/>
    <n v="30"/>
    <n v="6000"/>
    <n v="180000"/>
  </r>
  <r>
    <d v="2022-03-12T00:00:00"/>
    <m/>
    <s v="C008"/>
    <s v="Norbey Cardona"/>
    <n v="20"/>
    <n v="6000"/>
    <n v="120000"/>
  </r>
  <r>
    <d v="2022-03-17T00:00:00"/>
    <m/>
    <s v="C008"/>
    <s v="Equitacion "/>
    <n v="361"/>
    <n v="6000"/>
    <n v="2166000"/>
  </r>
  <r>
    <d v="2022-03-17T00:00:00"/>
    <m/>
    <s v="C009"/>
    <s v="Equitacion "/>
    <n v="96"/>
    <n v="6000"/>
    <n v="576000"/>
  </r>
  <r>
    <d v="2022-03-17T00:00:00"/>
    <m/>
    <s v="C009"/>
    <s v="Equitacion "/>
    <n v="180"/>
    <n v="6000"/>
    <n v="1080000"/>
  </r>
  <r>
    <d v="2022-03-24T00:00:00"/>
    <m/>
    <s v="C009"/>
    <s v="Oscar Rodriguez"/>
    <n v="230"/>
    <n v="6000"/>
    <n v="1380000"/>
  </r>
  <r>
    <d v="2022-03-24T00:00:00"/>
    <m/>
    <s v="C009"/>
    <s v="Gil Gomez"/>
    <n v="50"/>
    <n v="6000"/>
    <n v="300000"/>
  </r>
  <r>
    <d v="2022-03-26T00:00:00"/>
    <m/>
    <s v="C009"/>
    <s v="Alberto Rojas"/>
    <n v="50"/>
    <n v="6000"/>
    <n v="300000"/>
  </r>
  <r>
    <d v="2022-03-26T00:00:00"/>
    <m/>
    <s v="C009"/>
    <s v="Leon Mayor"/>
    <n v="50"/>
    <n v="6000"/>
    <n v="300000"/>
  </r>
  <r>
    <d v="2022-03-29T00:00:00"/>
    <m/>
    <s v="C009"/>
    <s v="Justo &amp; Heno"/>
    <n v="60"/>
    <n v="6000"/>
    <n v="360000"/>
  </r>
  <r>
    <d v="2022-03-29T00:00:00"/>
    <m/>
    <s v="C009"/>
    <s v="Alberto Rojas"/>
    <n v="60"/>
    <n v="6000"/>
    <n v="360000"/>
  </r>
  <r>
    <d v="2022-03-29T00:00:00"/>
    <m/>
    <s v="C009"/>
    <s v="Adolfo Zuñiga"/>
    <n v="36"/>
    <n v="6000"/>
    <n v="216000"/>
  </r>
  <r>
    <d v="2022-04-05T00:00:00"/>
    <m/>
    <s v="C009"/>
    <s v="Gil Gomez"/>
    <n v="70"/>
    <n v="6000"/>
    <n v="420000"/>
  </r>
  <r>
    <d v="2022-04-10T00:00:00"/>
    <m/>
    <s v="C009"/>
    <s v="Alberto Rojas"/>
    <n v="60"/>
    <n v="6000"/>
    <n v="360000"/>
  </r>
  <r>
    <d v="2022-04-13T00:00:00"/>
    <m/>
    <s v="C009"/>
    <s v="Oscar Rodriguez"/>
    <n v="219"/>
    <n v="6000"/>
    <n v="1314000"/>
  </r>
  <r>
    <d v="2022-04-13T00:00:00"/>
    <m/>
    <s v="C009"/>
    <s v="Concentrados el Ideal"/>
    <n v="50"/>
    <n v="6000"/>
    <n v="300000"/>
  </r>
  <r>
    <d v="2022-04-13T00:00:00"/>
    <m/>
    <s v="C009"/>
    <s v="Concentrados el Ideal"/>
    <n v="188"/>
    <n v="6000"/>
    <n v="1128000"/>
  </r>
  <r>
    <d v="2022-04-13T00:00:00"/>
    <m/>
    <s v="C009"/>
    <s v="Ivan Mayor"/>
    <n v="48"/>
    <n v="6000"/>
    <n v="288000"/>
  </r>
  <r>
    <d v="2022-04-13T00:00:00"/>
    <m/>
    <s v="C009"/>
    <s v="Oscar Rodriguez"/>
    <n v="107"/>
    <m/>
    <n v="0"/>
  </r>
  <r>
    <d v="2022-04-13T00:00:00"/>
    <m/>
    <s v="C010"/>
    <s v="Oscar Rodriguez"/>
    <n v="112"/>
    <m/>
    <n v="0"/>
  </r>
  <r>
    <d v="2022-04-20T00:00:00"/>
    <m/>
    <s v="C010"/>
    <s v="Adolfo Zuñiga"/>
    <n v="60"/>
    <m/>
    <n v="0"/>
  </r>
  <r>
    <d v="2022-04-20T00:00:00"/>
    <m/>
    <s v="C010"/>
    <s v="Frigorifico el Goloso"/>
    <n v="50"/>
    <m/>
    <n v="0"/>
  </r>
  <r>
    <d v="2022-04-21T00:00:00"/>
    <m/>
    <s v="C010"/>
    <s v="Jaime Arango"/>
    <n v="460"/>
    <m/>
    <n v="0"/>
  </r>
  <r>
    <d v="2022-04-21T00:00:00"/>
    <m/>
    <s v="C010"/>
    <s v="Jhon Montoya"/>
    <n v="300"/>
    <m/>
    <n v="0"/>
  </r>
  <r>
    <d v="2022-04-23T00:00:00"/>
    <m/>
    <s v="C009"/>
    <s v="Concentrados el Ideal"/>
    <n v="291"/>
    <m/>
    <n v="0"/>
  </r>
  <r>
    <d v="2022-04-26T00:00:00"/>
    <m/>
    <s v="C010"/>
    <s v="Juan Mayor"/>
    <n v="26"/>
    <m/>
    <n v="0"/>
  </r>
  <r>
    <d v="2022-07-04T00:00:00"/>
    <n v="102"/>
    <s v="C011"/>
    <s v="Horse Store"/>
    <n v="26"/>
    <n v="6000"/>
    <n v="156000"/>
  </r>
  <r>
    <d v="2022-07-06T00:00:00"/>
    <n v="101"/>
    <s v="C011"/>
    <s v="Horse Store"/>
    <n v="364"/>
    <n v="6000"/>
    <n v="2184000"/>
  </r>
  <r>
    <d v="2022-07-07T00:00:00"/>
    <n v="103"/>
    <s v="C011"/>
    <s v="Laura Padilla"/>
    <n v="50"/>
    <n v="6000"/>
    <n v="300000"/>
  </r>
  <r>
    <d v="2022-07-08T00:00:00"/>
    <n v="104"/>
    <s v="C011"/>
    <s v="Justo &amp; Heno"/>
    <n v="53"/>
    <n v="6000"/>
    <n v="318000"/>
  </r>
  <r>
    <d v="2022-07-09T00:00:00"/>
    <n v="105"/>
    <s v="C011"/>
    <s v="Jaime Arango"/>
    <n v="370"/>
    <n v="6000"/>
    <n v="2220000"/>
  </r>
  <r>
    <d v="2022-07-09T00:00:00"/>
    <n v="106"/>
    <s v="C011"/>
    <s v="Laura Padilla"/>
    <n v="62"/>
    <n v="6000"/>
    <n v="372000"/>
  </r>
  <r>
    <d v="2022-07-11T00:00:00"/>
    <n v="107"/>
    <s v="C011"/>
    <s v="La Vaca Lola"/>
    <n v="50"/>
    <n v="6000"/>
    <n v="300000"/>
  </r>
  <r>
    <d v="2022-07-11T00:00:00"/>
    <n v="108"/>
    <s v="C011"/>
    <s v="Adolfo Zuñiga"/>
    <n v="28"/>
    <n v="6000"/>
    <n v="168000"/>
  </r>
  <r>
    <d v="2022-07-13T00:00:00"/>
    <n v="109"/>
    <s v="C011"/>
    <s v="Ivan Mayor"/>
    <n v="50"/>
    <n v="6000"/>
    <n v="300000"/>
  </r>
  <r>
    <d v="2022-07-13T00:00:00"/>
    <n v="110"/>
    <s v="C011"/>
    <s v="Mario  Llanos"/>
    <n v="20"/>
    <n v="6000"/>
    <n v="120000"/>
  </r>
  <r>
    <d v="2022-07-14T00:00:00"/>
    <n v="111"/>
    <s v="C011"/>
    <s v="Oscar Rodriguez"/>
    <n v="317"/>
    <n v="3000"/>
    <n v="951000"/>
  </r>
  <r>
    <d v="2022-07-14T00:00:00"/>
    <n v="111"/>
    <s v="C011"/>
    <s v="Oscar Rodriguez"/>
    <n v="144"/>
    <n v="6000"/>
    <n v="864000"/>
  </r>
  <r>
    <d v="2022-07-18T00:00:00"/>
    <n v="112"/>
    <s v="C011"/>
    <s v="Alberto Rojas"/>
    <n v="60"/>
    <n v="6000"/>
    <n v="360000"/>
  </r>
  <r>
    <d v="2022-07-18T00:00:00"/>
    <n v="113"/>
    <s v="C011"/>
    <s v="Leon Mayor"/>
    <n v="30"/>
    <n v="6000"/>
    <n v="180000"/>
  </r>
  <r>
    <d v="2022-07-19T00:00:00"/>
    <n v="114"/>
    <s v="C011"/>
    <s v="Mario  Llanos"/>
    <n v="50"/>
    <n v="6000"/>
    <n v="300000"/>
  </r>
  <r>
    <d v="2022-07-26T00:00:00"/>
    <n v="116"/>
    <s v="C011"/>
    <s v="Jose Gomez Botero"/>
    <n v="200"/>
    <n v="6000"/>
    <n v="1200000"/>
  </r>
  <r>
    <d v="2022-07-28T00:00:00"/>
    <n v="117"/>
    <s v="C011"/>
    <s v="Laura Padilla"/>
    <n v="50"/>
    <n v="6000"/>
    <n v="300000"/>
  </r>
  <r>
    <d v="2022-07-28T00:00:00"/>
    <n v="118"/>
    <s v="C011"/>
    <s v="Horse Store"/>
    <n v="372"/>
    <n v="6000"/>
    <n v="2232000"/>
  </r>
  <r>
    <d v="2022-07-28T00:00:00"/>
    <n v="119"/>
    <s v="C011"/>
    <s v="Cindy Garcia"/>
    <n v="25"/>
    <n v="6000"/>
    <n v="150000"/>
  </r>
  <r>
    <d v="2022-07-28T00:00:00"/>
    <s v="-"/>
    <s v="C011"/>
    <s v="Laura Padilla"/>
    <n v="10"/>
    <n v="3000"/>
    <n v="30000"/>
  </r>
  <r>
    <d v="2022-08-02T00:00:00"/>
    <n v="120"/>
    <s v="C011"/>
    <s v="Fernanda Perea"/>
    <n v="40"/>
    <n v="6000"/>
    <n v="240000"/>
  </r>
  <r>
    <d v="2022-08-02T00:00:00"/>
    <n v="121"/>
    <s v="C011"/>
    <s v="Leon Mayor"/>
    <n v="80"/>
    <n v="6000"/>
    <n v="480000"/>
  </r>
  <r>
    <d v="2022-08-04T00:00:00"/>
    <n v="122"/>
    <s v="C011"/>
    <s v="Laura Padilla"/>
    <n v="108"/>
    <n v="6000"/>
    <n v="648000"/>
  </r>
  <r>
    <d v="2022-08-06T00:00:00"/>
    <n v="123"/>
    <s v="C011"/>
    <s v="La Vaca Lola"/>
    <n v="65"/>
    <n v="6000"/>
    <n v="390000"/>
  </r>
  <r>
    <d v="2022-08-11T00:00:00"/>
    <n v="124"/>
    <s v="C012"/>
    <s v="Carles Montoya"/>
    <n v="424"/>
    <n v="6500"/>
    <n v="2756000"/>
  </r>
  <r>
    <d v="2022-08-11T00:00:00"/>
    <n v="125"/>
    <s v="C012"/>
    <s v="Ivan Mayor"/>
    <n v="25"/>
    <n v="6500"/>
    <n v="162500"/>
  </r>
  <r>
    <d v="2022-08-17T00:00:00"/>
    <n v="126"/>
    <s v="C012"/>
    <s v="Agroveterinaria J &amp; M"/>
    <n v="210"/>
    <n v="6500"/>
    <n v="1365000"/>
  </r>
  <r>
    <d v="2022-08-24T00:00:00"/>
    <n v="127"/>
    <s v="C012"/>
    <s v="Horse Store"/>
    <n v="432"/>
    <n v="6500"/>
    <n v="2808000"/>
  </r>
  <r>
    <d v="2022-08-24T00:00:00"/>
    <n v="128"/>
    <s v="C012"/>
    <s v="Justo &amp; Heno"/>
    <n v="50"/>
    <n v="6500"/>
    <n v="325000"/>
  </r>
  <r>
    <d v="2022-08-30T00:00:00"/>
    <n v="129"/>
    <s v="C012"/>
    <s v="Concentrados el Ideal"/>
    <n v="205"/>
    <n v="6500"/>
    <n v="1332500"/>
  </r>
  <r>
    <d v="2022-08-30T00:00:00"/>
    <n v="130"/>
    <s v="C012"/>
    <s v="Laura Padilla"/>
    <n v="55"/>
    <n v="6500"/>
    <n v="357500"/>
  </r>
  <r>
    <d v="2022-08-30T00:00:00"/>
    <n v="131"/>
    <s v="C012"/>
    <s v="Lucy  Perez"/>
    <n v="50"/>
    <n v="6500"/>
    <n v="325000"/>
  </r>
  <r>
    <d v="2022-08-30T00:00:00"/>
    <n v="132"/>
    <s v="C012"/>
    <s v="Laura Padilla"/>
    <n v="60"/>
    <n v="6500"/>
    <n v="390000"/>
  </r>
  <r>
    <d v="2022-08-30T00:00:00"/>
    <n v="133"/>
    <s v="C012"/>
    <s v="Justo &amp; Heno"/>
    <n v="50"/>
    <n v="6500"/>
    <n v="325000"/>
  </r>
  <r>
    <d v="2022-08-30T00:00:00"/>
    <n v="134"/>
    <s v="C012"/>
    <s v="Felix Orozco"/>
    <n v="32"/>
    <n v="6500"/>
    <n v="208000"/>
  </r>
  <r>
    <d v="2022-09-06T00:00:00"/>
    <n v="135"/>
    <s v="C012"/>
    <s v="Carles Montoya"/>
    <n v="200"/>
    <n v="6500"/>
    <n v="1300000"/>
  </r>
  <r>
    <d v="2022-09-12T00:00:00"/>
    <n v="136"/>
    <s v="C013"/>
    <s v="Maria Angela Pelaez"/>
    <n v="192"/>
    <n v="6500"/>
    <n v="1248000"/>
  </r>
  <r>
    <d v="2022-09-14T00:00:00"/>
    <n v="137"/>
    <s v="C013"/>
    <s v="Justo &amp; Heno"/>
    <n v="50"/>
    <n v="6500"/>
    <n v="325000"/>
  </r>
  <r>
    <d v="2022-09-14T00:00:00"/>
    <n v="138"/>
    <s v="C013"/>
    <s v="Alejandro Sanchez"/>
    <n v="30"/>
    <n v="6500"/>
    <n v="195000"/>
  </r>
  <r>
    <d v="2022-09-15T00:00:00"/>
    <n v="139"/>
    <s v="C011"/>
    <s v="Oscar Rodriguez"/>
    <n v="222"/>
    <n v="3000"/>
    <n v="666000"/>
  </r>
  <r>
    <d v="2022-09-15T00:00:00"/>
    <n v="140"/>
    <s v="C012"/>
    <s v="Carles Montoya"/>
    <n v="123"/>
    <n v="6500"/>
    <n v="799500"/>
  </r>
  <r>
    <d v="2022-09-15T00:00:00"/>
    <n v="140"/>
    <s v="C013"/>
    <s v="Carles Montoya"/>
    <n v="51"/>
    <n v="6500"/>
    <n v="331500"/>
  </r>
  <r>
    <d v="2022-09-16T00:00:00"/>
    <n v="142"/>
    <s v="C013"/>
    <s v="Nicolas Jaramillo"/>
    <n v="200"/>
    <n v="6500"/>
    <n v="1300000"/>
  </r>
  <r>
    <d v="2022-09-21T00:00:00"/>
    <n v="143"/>
    <s v="C013"/>
    <s v="Horse Store"/>
    <n v="462"/>
    <n v="6500"/>
    <n v="3003000"/>
  </r>
  <r>
    <d v="2022-09-22T00:00:00"/>
    <n v="144"/>
    <s v="C013"/>
    <s v="Leon Mayor"/>
    <n v="190"/>
    <n v="6500"/>
    <n v="1235000"/>
  </r>
  <r>
    <d v="2022-09-22T00:00:00"/>
    <n v="145"/>
    <s v="C013"/>
    <s v="Felix Orozco"/>
    <n v="30"/>
    <n v="6500"/>
    <n v="195000"/>
  </r>
  <r>
    <d v="2022-09-22T00:00:00"/>
    <n v="146"/>
    <s v="C013"/>
    <s v="Argemiro Montoya"/>
    <n v="20"/>
    <n v="6500"/>
    <n v="130000"/>
  </r>
  <r>
    <d v="2022-09-24T00:00:00"/>
    <n v="147"/>
    <s v="C013"/>
    <s v="Justo &amp; Heno "/>
    <n v="120"/>
    <n v="6500"/>
    <n v="780000"/>
  </r>
  <r>
    <d v="2022-09-24T00:00:00"/>
    <n v="148"/>
    <s v="C013"/>
    <s v="Laura Padilla"/>
    <n v="50"/>
    <n v="6500"/>
    <n v="325000"/>
  </r>
  <r>
    <d v="2022-09-24T00:00:00"/>
    <n v="149"/>
    <s v="C013"/>
    <s v="Farmer LiveStock"/>
    <n v="40"/>
    <n v="6500"/>
    <n v="260000"/>
  </r>
  <r>
    <d v="2022-09-24T00:00:00"/>
    <n v="150"/>
    <s v="C013"/>
    <s v="Alejandro Sanchez"/>
    <n v="28"/>
    <n v="6500"/>
    <n v="182000"/>
  </r>
  <r>
    <d v="2022-09-26T00:00:00"/>
    <n v="151"/>
    <s v="C013"/>
    <s v="Lucy  Perez"/>
    <n v="30"/>
    <n v="6500"/>
    <n v="195000"/>
  </r>
  <r>
    <d v="2022-09-29T00:00:00"/>
    <n v="152"/>
    <s v="C013"/>
    <s v="Felix Orozco"/>
    <n v="30"/>
    <n v="6500"/>
    <n v="195000"/>
  </r>
  <r>
    <d v="2022-09-30T00:00:00"/>
    <n v="153"/>
    <s v="C013"/>
    <s v="Farmer LiveStock"/>
    <n v="60"/>
    <n v="6500"/>
    <n v="390000"/>
  </r>
  <r>
    <d v="2022-10-01T00:00:00"/>
    <n v="154"/>
    <s v="C013"/>
    <s v="Carles Montoya"/>
    <n v="200"/>
    <n v="6500"/>
    <n v="1300000"/>
  </r>
  <r>
    <d v="2022-10-03T00:00:00"/>
    <n v="155"/>
    <s v="C013"/>
    <s v="Leon Mayor"/>
    <n v="55"/>
    <n v="6500"/>
    <n v="357500"/>
  </r>
  <r>
    <d v="2022-10-03T00:00:00"/>
    <n v="156"/>
    <s v="C013"/>
    <s v="Alejandro Sanchez"/>
    <n v="420"/>
    <n v="6500"/>
    <n v="2730000"/>
  </r>
  <r>
    <d v="2022-10-19T00:00:00"/>
    <n v="157"/>
    <s v="C013"/>
    <s v="Leon Mayor"/>
    <n v="132"/>
    <n v="6500"/>
    <n v="858000"/>
  </r>
  <r>
    <d v="2022-10-19T00:00:00"/>
    <n v="157"/>
    <s v="C014"/>
    <s v="Leon Mayor"/>
    <n v="68"/>
    <n v="6500"/>
    <n v="442000"/>
  </r>
  <r>
    <d v="2022-10-20T00:00:00"/>
    <n v="158"/>
    <s v="C014"/>
    <s v="German Gomez"/>
    <n v="200"/>
    <n v="6500"/>
    <n v="1300000"/>
  </r>
  <r>
    <d v="2022-10-20T00:00:00"/>
    <n v="159"/>
    <s v="C014"/>
    <s v="Laura Padilla"/>
    <n v="53"/>
    <n v="6500"/>
    <n v="344500"/>
  </r>
  <r>
    <d v="2022-10-28T00:00:00"/>
    <n v="160"/>
    <s v="C014"/>
    <s v="Horse Store"/>
    <n v="200"/>
    <n v="6500"/>
    <n v="1300000"/>
  </r>
  <r>
    <d v="2022-10-31T00:00:00"/>
    <n v="161"/>
    <s v="C011"/>
    <s v="Alejandro Sanchez"/>
    <n v="76"/>
    <n v="3000"/>
    <n v="228000"/>
  </r>
  <r>
    <d v="2022-10-31T00:00:00"/>
    <n v="161"/>
    <s v="C014"/>
    <s v="Alejandro Sanchez"/>
    <n v="143"/>
    <n v="6500"/>
    <n v="929500"/>
  </r>
  <r>
    <d v="2022-11-02T00:00:00"/>
    <n v="162"/>
    <s v="C014"/>
    <s v="Alejandro Sanchez"/>
    <n v="60"/>
    <n v="6500"/>
    <n v="390000"/>
  </r>
  <r>
    <d v="2022-11-02T00:00:00"/>
    <n v="163"/>
    <s v="C014"/>
    <s v="Leon Mayor"/>
    <n v="100"/>
    <n v="6500"/>
    <n v="650000"/>
  </r>
  <r>
    <d v="2022-11-02T00:00:00"/>
    <n v="164"/>
    <s v="C014"/>
    <s v="Farmer LiveStock"/>
    <n v="80"/>
    <n v="6500"/>
    <n v="520000"/>
  </r>
  <r>
    <d v="2022-11-02T00:00:00"/>
    <n v="165"/>
    <s v="C014"/>
    <s v="Laura Padilla"/>
    <n v="50"/>
    <n v="6500"/>
    <n v="325000"/>
  </r>
  <r>
    <d v="2022-11-02T00:00:00"/>
    <n v="166"/>
    <s v="C014"/>
    <s v="Leon Mayor"/>
    <n v="50"/>
    <n v="6500"/>
    <n v="325000"/>
  </r>
  <r>
    <d v="2022-11-08T00:00:00"/>
    <n v="167"/>
    <s v="C014"/>
    <s v="Laura Escobar"/>
    <n v="60"/>
    <n v="6500"/>
    <n v="390000"/>
  </r>
  <r>
    <d v="2022-11-08T00:00:00"/>
    <n v="168"/>
    <s v="C014"/>
    <s v="Lucy  Perez"/>
    <n v="60"/>
    <n v="6500"/>
    <n v="390000"/>
  </r>
  <r>
    <d v="2022-11-08T00:00:00"/>
    <n v="169"/>
    <s v="C014"/>
    <s v="Justo &amp; Heno"/>
    <n v="100"/>
    <n v="6500"/>
    <n v="650000"/>
  </r>
  <r>
    <d v="2022-11-08T00:00:00"/>
    <n v="170"/>
    <s v="C014"/>
    <s v="Farmer LiveStock"/>
    <n v="70"/>
    <n v="6500"/>
    <n v="455000"/>
  </r>
  <r>
    <d v="2022-11-08T00:00:00"/>
    <n v="171"/>
    <s v="C014"/>
    <s v="Alejandro Sanchez"/>
    <n v="120"/>
    <n v="6500"/>
    <n v="780000"/>
  </r>
  <r>
    <d v="2022-11-11T00:00:00"/>
    <n v="172"/>
    <s v="C014"/>
    <s v="Horse Store"/>
    <n v="145"/>
    <n v="6500"/>
    <n v="942500"/>
  </r>
  <r>
    <d v="2022-11-16T00:00:00"/>
    <n v="173"/>
    <s v="C015"/>
    <s v="Lucy  Perez"/>
    <n v="121"/>
    <n v="6500"/>
    <n v="786500"/>
  </r>
  <r>
    <d v="2022-11-16T00:00:00"/>
    <n v="174"/>
    <s v="C015"/>
    <s v="Farmer LiveStock"/>
    <n v="120"/>
    <n v="6500"/>
    <n v="780000"/>
  </r>
  <r>
    <d v="2022-11-16T00:00:00"/>
    <n v="175"/>
    <s v="C015"/>
    <s v="Alejandro Sanchez"/>
    <n v="120"/>
    <n v="6500"/>
    <n v="780000"/>
  </r>
  <r>
    <d v="2022-11-16T00:00:00"/>
    <n v="176"/>
    <s v="C015"/>
    <s v="Leon Mayor"/>
    <n v="50"/>
    <n v="6500"/>
    <n v="325000"/>
  </r>
  <r>
    <d v="2022-11-25T00:00:00"/>
    <n v="177"/>
    <s v="C015"/>
    <s v="Horse Store"/>
    <n v="440"/>
    <n v="6500"/>
    <n v="2860000"/>
  </r>
  <r>
    <d v="2022-11-30T00:00:00"/>
    <n v="178"/>
    <s v="C015"/>
    <s v="Leon Mayor"/>
    <n v="400"/>
    <n v="6500"/>
    <n v="2600000"/>
  </r>
  <r>
    <d v="2022-11-30T00:00:00"/>
    <n v="179"/>
    <s v="C015"/>
    <s v="Alejandro Sanchez"/>
    <n v="127"/>
    <n v="6500"/>
    <n v="825500"/>
  </r>
  <r>
    <d v="2022-12-09T00:00:00"/>
    <n v="180"/>
    <s v="C015"/>
    <s v="Alejandro Sanchez"/>
    <n v="120"/>
    <m/>
    <n v="0"/>
  </r>
  <r>
    <d v="2022-12-09T00:00:00"/>
    <n v="181"/>
    <s v="C015"/>
    <s v="Farmer LiveStock"/>
    <n v="50"/>
    <m/>
    <n v="0"/>
  </r>
  <r>
    <d v="2022-12-09T00:00:00"/>
    <n v="182"/>
    <s v="C015"/>
    <s v="Leon Mayor"/>
    <n v="80"/>
    <n v="6500"/>
    <n v="520000"/>
  </r>
  <r>
    <d v="2022-12-09T00:00:00"/>
    <n v="184"/>
    <s v="C015"/>
    <s v="Leon Mayor"/>
    <n v="58"/>
    <n v="6500"/>
    <n v="377000"/>
  </r>
  <r>
    <d v="2022-12-09T00:00:00"/>
    <n v="183"/>
    <s v="C015"/>
    <s v="Justo &amp; Heno"/>
    <n v="50"/>
    <n v="6500"/>
    <n v="325000"/>
  </r>
  <r>
    <d v="2023-01-07T00:00:00"/>
    <n v="185"/>
    <s v="C016"/>
    <s v="Farmer LiveStock"/>
    <n v="100"/>
    <n v="6500"/>
    <n v="650000"/>
  </r>
  <r>
    <d v="2023-01-07T00:00:00"/>
    <n v="186"/>
    <s v="C016"/>
    <s v="Laura Padilla"/>
    <n v="50"/>
    <n v="6500"/>
    <n v="325000"/>
  </r>
  <r>
    <d v="2023-01-07T00:00:00"/>
    <n v="187"/>
    <s v="C016"/>
    <s v="Leon Mayor"/>
    <n v="280"/>
    <n v="6500"/>
    <n v="1820000"/>
  </r>
  <r>
    <d v="2023-01-09T00:00:00"/>
    <n v="188"/>
    <s v="C016"/>
    <s v="Criadero Villa Sofia"/>
    <n v="209"/>
    <n v="6500"/>
    <n v="1358500"/>
  </r>
  <r>
    <d v="2023-01-09T00:00:00"/>
    <n v="189"/>
    <s v="C016"/>
    <s v="Leon Mayor"/>
    <n v="50"/>
    <n v="6500"/>
    <n v="325000"/>
  </r>
  <r>
    <d v="2023-01-17T00:00:00"/>
    <n v="190"/>
    <s v="C016"/>
    <s v="Creaciones Sharo"/>
    <n v="178"/>
    <n v="6500"/>
    <n v="1157000"/>
  </r>
  <r>
    <d v="2023-01-17T00:00:00"/>
    <n v="191"/>
    <s v="C016"/>
    <s v="Farmer LiveStock"/>
    <n v="150"/>
    <n v="6500"/>
    <n v="975000"/>
  </r>
  <r>
    <d v="2023-01-19T00:00:00"/>
    <n v="192"/>
    <s v="C016"/>
    <s v="Leon Mayor"/>
    <n v="50"/>
    <n v="6500"/>
    <n v="325000"/>
  </r>
  <r>
    <d v="2023-01-19T00:00:00"/>
    <n v="193"/>
    <s v="C016"/>
    <s v="Justo &amp; Heno"/>
    <n v="50"/>
    <n v="6500"/>
    <n v="325000"/>
  </r>
  <r>
    <d v="2023-01-19T00:00:00"/>
    <n v="194"/>
    <s v="C016"/>
    <s v="Juan Mayor"/>
    <n v="92"/>
    <n v="6500"/>
    <n v="598000"/>
  </r>
  <r>
    <d v="2023-01-30T00:00:00"/>
    <n v="195"/>
    <s v="C016"/>
    <s v="Horse Store"/>
    <n v="448"/>
    <n v="6500"/>
    <n v="2912000"/>
  </r>
  <r>
    <d v="2023-01-31T00:00:00"/>
    <n v="196"/>
    <s v="C016"/>
    <s v="Leon Mayor"/>
    <n v="30"/>
    <n v="6500"/>
    <n v="195000"/>
  </r>
  <r>
    <d v="2023-01-31T00:00:00"/>
    <n v="197"/>
    <s v="C016"/>
    <s v="Laura Padilla"/>
    <n v="30"/>
    <n v="6500"/>
    <n v="195000"/>
  </r>
  <r>
    <d v="2023-01-31T00:00:00"/>
    <n v="198"/>
    <s v="C016"/>
    <s v="Alejandro Sanchez"/>
    <n v="120"/>
    <n v="6500"/>
    <n v="780000"/>
  </r>
  <r>
    <d v="2023-01-31T00:00:00"/>
    <n v="199"/>
    <s v="C016"/>
    <s v="Juan Mayor"/>
    <n v="290"/>
    <n v="6500"/>
    <n v="1885000"/>
  </r>
  <r>
    <d v="2023-01-31T00:00:00"/>
    <n v="200"/>
    <s v="C016"/>
    <s v="Farmer LiveStock"/>
    <n v="150"/>
    <n v="6500"/>
    <n v="975000"/>
  </r>
  <r>
    <d v="2023-02-01T00:00:00"/>
    <n v="201"/>
    <s v="C017"/>
    <s v="Farmer LiveStock"/>
    <n v="59"/>
    <n v="6500"/>
    <n v="383500"/>
  </r>
  <r>
    <d v="2023-02-06T00:00:00"/>
    <n v="202"/>
    <s v="C017"/>
    <s v="Leon Mayor"/>
    <n v="250"/>
    <n v="6500"/>
    <n v="1625000"/>
  </r>
  <r>
    <d v="2023-02-06T00:00:00"/>
    <n v="203"/>
    <s v="C017"/>
    <s v="Farmer LiveStock"/>
    <n v="165"/>
    <n v="6500"/>
    <n v="1072500"/>
  </r>
  <r>
    <d v="2023-02-06T00:00:00"/>
    <n v="204"/>
    <s v="C017"/>
    <s v="Laura Padilla"/>
    <n v="101"/>
    <n v="6500"/>
    <n v="656500"/>
  </r>
  <r>
    <d v="2023-02-06T00:00:00"/>
    <n v="205"/>
    <s v="C017"/>
    <s v="Justo &amp; Heno"/>
    <n v="112"/>
    <n v="6500"/>
    <n v="728000"/>
  </r>
  <r>
    <d v="2023-02-10T00:00:00"/>
    <n v="206"/>
    <s v="C017"/>
    <s v="Cattle Milk"/>
    <n v="454"/>
    <n v="6500"/>
    <n v="2951000"/>
  </r>
  <r>
    <d v="2023-02-10T00:00:00"/>
    <n v="207"/>
    <s v="C017"/>
    <s v="Oscar Lopez"/>
    <n v="27"/>
    <n v="6500"/>
    <n v="175500"/>
  </r>
  <r>
    <d v="2023-02-14T00:00:00"/>
    <n v="208"/>
    <s v="C017"/>
    <s v="Cattle Milk"/>
    <n v="431"/>
    <n v="6500"/>
    <n v="2801500"/>
  </r>
  <r>
    <d v="2023-02-14T00:00:00"/>
    <n v="209"/>
    <s v="C017"/>
    <s v="Cattle Milk"/>
    <n v="120"/>
    <n v="6500"/>
    <n v="780000"/>
  </r>
  <r>
    <d v="2023-02-14T00:00:00"/>
    <n v="210"/>
    <s v="C017"/>
    <s v="Farmer LiveStock"/>
    <n v="42"/>
    <n v="6500"/>
    <n v="273000"/>
  </r>
  <r>
    <d v="2023-02-14T00:00:00"/>
    <n v="211"/>
    <s v="C017"/>
    <s v="Leon Mayor"/>
    <n v="100"/>
    <n v="6500"/>
    <n v="650000"/>
  </r>
  <r>
    <d v="2023-02-14T00:00:00"/>
    <n v="212"/>
    <s v="C017"/>
    <s v="Laura Padilla"/>
    <n v="81"/>
    <n v="6500"/>
    <n v="526500"/>
  </r>
  <r>
    <d v="2023-02-14T00:00:00"/>
    <n v="213"/>
    <s v="C017"/>
    <s v="Alejandro Sanchez"/>
    <n v="240"/>
    <n v="6500"/>
    <n v="1560000"/>
  </r>
  <r>
    <d v="2023-02-14T00:00:00"/>
    <n v="214"/>
    <s v="C017"/>
    <s v="Leon Mayor"/>
    <n v="40"/>
    <n v="6500"/>
    <n v="260000"/>
  </r>
  <r>
    <d v="2023-02-18T00:00:00"/>
    <n v="215"/>
    <s v="C017"/>
    <s v="Farmer LiveStock"/>
    <n v="140"/>
    <n v="6500"/>
    <n v="910000"/>
  </r>
  <r>
    <d v="2023-02-23T00:00:00"/>
    <n v="216"/>
    <s v="C017"/>
    <s v="Marta Lucia Barbosa"/>
    <n v="50"/>
    <n v="6500"/>
    <n v="325000"/>
  </r>
  <r>
    <d v="2023-02-25T00:00:00"/>
    <n v="217"/>
    <s v="C017"/>
    <s v="Lucy  Perez"/>
    <n v="28"/>
    <n v="6500"/>
    <n v="182000"/>
  </r>
  <r>
    <d v="2023-04-04T00:00:00"/>
    <n v="218"/>
    <s v="C018"/>
    <s v="Marta Lucia Barbosa"/>
    <n v="50"/>
    <n v="6500"/>
    <n v="325000"/>
  </r>
  <r>
    <d v="2023-04-04T00:00:00"/>
    <n v="219"/>
    <s v="C018"/>
    <s v="Laura Padilla"/>
    <n v="50"/>
    <n v="6500"/>
    <n v="325000"/>
  </r>
  <r>
    <d v="2023-04-11T00:00:00"/>
    <n v="226"/>
    <s v="C018"/>
    <s v="Cattle Milk"/>
    <n v="120"/>
    <n v="6500"/>
    <n v="780000"/>
  </r>
  <r>
    <d v="2023-04-08T00:00:00"/>
    <n v="222"/>
    <s v="C018"/>
    <s v="Alejandro Sanchez"/>
    <n v="121"/>
    <n v="6500"/>
    <n v="786500"/>
  </r>
  <r>
    <d v="2023-04-12T00:00:00"/>
    <m/>
    <s v="C018"/>
    <s v="Alejandro Sanchez"/>
    <n v="120"/>
    <n v="6500"/>
    <n v="780000"/>
  </r>
  <r>
    <d v="2023-04-12T00:00:00"/>
    <m/>
    <s v="C018"/>
    <s v="Lucy  Perez"/>
    <n v="200"/>
    <n v="6500"/>
    <n v="1300000"/>
  </r>
  <r>
    <d v="2023-04-12T00:00:00"/>
    <m/>
    <s v="C018"/>
    <s v="Julian Valencia"/>
    <n v="41"/>
    <n v="6500"/>
    <n v="266500"/>
  </r>
  <r>
    <d v="2023-04-12T00:00:00"/>
    <m/>
    <s v="C018"/>
    <s v="Leon Mayor"/>
    <n v="50"/>
    <n v="6500"/>
    <n v="325000"/>
  </r>
  <r>
    <d v="2023-04-08T00:00:00"/>
    <n v="225"/>
    <s v="C018"/>
    <s v="Adolfo Zuñiga"/>
    <n v="46"/>
    <n v="6500"/>
    <n v="299000"/>
  </r>
  <r>
    <d v="2023-04-08T00:00:00"/>
    <n v="224"/>
    <s v="C018"/>
    <s v="Laura Padilla"/>
    <n v="50"/>
    <n v="6500"/>
    <n v="325000"/>
  </r>
  <r>
    <d v="2023-04-08T00:00:00"/>
    <n v="223"/>
    <s v="C018"/>
    <s v="Farmer LiveStock"/>
    <n v="60"/>
    <n v="6500"/>
    <n v="390000"/>
  </r>
  <r>
    <d v="2023-04-08T00:00:00"/>
    <n v="221"/>
    <s v="C018"/>
    <s v="Leon Mayor"/>
    <n v="60"/>
    <n v="6500"/>
    <n v="390000"/>
  </r>
  <r>
    <d v="2023-04-05T00:00:00"/>
    <n v="220"/>
    <s v="C018"/>
    <s v="Leon Mayor"/>
    <n v="52"/>
    <n v="6500"/>
    <n v="338000"/>
  </r>
  <r>
    <d v="2023-04-25T00:00:00"/>
    <n v="237"/>
    <s v="C019"/>
    <s v="Cattle Milk"/>
    <n v="408"/>
    <n v="6500"/>
    <n v="2652000"/>
  </r>
  <r>
    <d v="2023-04-24T00:00:00"/>
    <n v="235"/>
    <s v="C019"/>
    <s v="Oscar Rodriguez"/>
    <n v="150"/>
    <n v="6500"/>
    <n v="975000"/>
  </r>
  <r>
    <d v="2023-04-20T00:00:00"/>
    <n v="232"/>
    <s v="C019"/>
    <s v="Alejandro Sanchez"/>
    <n v="161"/>
    <n v="6500"/>
    <n v="1046500"/>
  </r>
  <r>
    <d v="2023-04-12T00:00:00"/>
    <n v="231"/>
    <s v="C018"/>
    <s v="Leon Mayor"/>
    <n v="50"/>
    <n v="6500"/>
    <n v="325000"/>
  </r>
  <r>
    <d v="2023-04-20T00:00:00"/>
    <n v="234"/>
    <s v="C019"/>
    <s v="Justo &amp; Heno"/>
    <n v="100"/>
    <n v="6500"/>
    <n v="650000"/>
  </r>
  <r>
    <d v="2023-04-20T00:00:00"/>
    <n v="233"/>
    <s v="C019"/>
    <s v="Alejandro Garcia"/>
    <n v="90"/>
    <n v="6500"/>
    <n v="585000"/>
  </r>
  <r>
    <d v="2023-05-08T00:00:00"/>
    <n v="239"/>
    <s v="C019"/>
    <s v="Horse Store"/>
    <n v="441"/>
    <n v="6500"/>
    <n v="2866500"/>
  </r>
  <r>
    <d v="2023-05-08T00:00:00"/>
    <n v="240"/>
    <s v="C019"/>
    <s v="Oscar Rodriguez"/>
    <n v="236"/>
    <n v="6500"/>
    <n v="1534000"/>
  </r>
  <r>
    <d v="2023-05-08T00:00:00"/>
    <n v="241"/>
    <s v="C019"/>
    <s v="Leon Mayor"/>
    <n v="170"/>
    <n v="6500"/>
    <n v="1105000"/>
  </r>
  <r>
    <d v="2023-05-08T00:00:00"/>
    <n v="242"/>
    <s v="C019"/>
    <s v="Laura Padilla"/>
    <n v="50"/>
    <n v="6500"/>
    <n v="325000"/>
  </r>
  <r>
    <d v="2023-05-09T00:00:00"/>
    <n v="243"/>
    <s v="C019"/>
    <s v="Laura Padilla"/>
    <n v="100"/>
    <n v="6500"/>
    <n v="650000"/>
  </r>
  <r>
    <d v="2023-04-27T00:00:00"/>
    <n v="238"/>
    <s v="C019"/>
    <s v="Willinton Sanchez"/>
    <n v="110"/>
    <n v="6500"/>
    <n v="715000"/>
  </r>
  <r>
    <d v="2023-05-10T00:00:00"/>
    <n v="244"/>
    <s v="C019"/>
    <s v="Farmer LiveStock"/>
    <n v="100"/>
    <n v="6500"/>
    <n v="650000"/>
  </r>
  <r>
    <d v="2023-05-12T00:00:00"/>
    <n v="245"/>
    <s v="C019"/>
    <s v="Alejandro Sanchez"/>
    <n v="155"/>
    <n v="6500"/>
    <n v="1007500"/>
  </r>
  <r>
    <d v="2023-06-27T00:00:00"/>
    <n v="246"/>
    <s v="C020"/>
    <s v="Willinton Sanchez"/>
    <n v="200"/>
    <n v="6500"/>
    <n v="1300000"/>
  </r>
  <r>
    <d v="2023-06-26T00:00:00"/>
    <n v="247"/>
    <s v="C020"/>
    <s v="Leon Mayor"/>
    <n v="120"/>
    <n v="6500"/>
    <n v="780000"/>
  </r>
  <r>
    <d v="2023-06-26T00:00:00"/>
    <n v="248"/>
    <s v="C020"/>
    <s v="Laura Padilla"/>
    <n v="93"/>
    <n v="6500"/>
    <n v="604500"/>
  </r>
  <r>
    <d v="2023-06-26T00:00:00"/>
    <n v="249"/>
    <s v="C020"/>
    <s v="Sofia Mayor"/>
    <n v="180"/>
    <n v="6500"/>
    <n v="1170000"/>
  </r>
  <r>
    <d v="2023-06-26T00:00:00"/>
    <n v="250"/>
    <s v="C020"/>
    <s v="Justo &amp; Heno"/>
    <n v="100"/>
    <n v="6500"/>
    <n v="650000"/>
  </r>
  <r>
    <d v="2023-06-26T00:00:00"/>
    <n v="251"/>
    <s v="C020"/>
    <s v="Leon Mayor"/>
    <n v="35"/>
    <n v="6500"/>
    <n v="227500"/>
  </r>
  <r>
    <d v="2023-06-27T00:00:00"/>
    <n v="252"/>
    <s v="C020"/>
    <s v="Horse Store"/>
    <n v="442"/>
    <n v="6500"/>
    <n v="2873000"/>
  </r>
  <r>
    <d v="2023-06-27T00:00:00"/>
    <n v="253"/>
    <s v="C020"/>
    <s v="Nicolas Gamboa"/>
    <n v="31"/>
    <n v="6500"/>
    <n v="201500"/>
  </r>
  <r>
    <d v="2023-06-27T00:00:00"/>
    <n v="254"/>
    <s v="C020"/>
    <s v="Leon Mayor"/>
    <n v="209"/>
    <n v="6500"/>
    <n v="1358500"/>
  </r>
  <r>
    <d v="2023-06-27T00:00:00"/>
    <m/>
    <s v="C020"/>
    <s v="Consumo interno"/>
    <n v="4"/>
    <m/>
    <m/>
  </r>
  <r>
    <d v="2023-07-12T00:00:00"/>
    <n v="255"/>
    <s v="C020"/>
    <s v="Horse Store"/>
    <n v="463"/>
    <n v="6500"/>
    <n v="3009500"/>
  </r>
  <r>
    <d v="2023-07-12T00:00:00"/>
    <n v="256"/>
    <s v="C020"/>
    <s v="Frigorifico el Goloso"/>
    <n v="386"/>
    <n v="6500"/>
    <n v="2509000"/>
  </r>
  <r>
    <d v="2023-07-13T00:00:00"/>
    <n v="257"/>
    <s v="C020"/>
    <s v="Alejandro Garcia"/>
    <n v="40"/>
    <n v="6500"/>
    <n v="260000"/>
  </r>
  <r>
    <d v="2023-07-19T00:00:00"/>
    <n v="258"/>
    <s v="C021"/>
    <s v="Laura Padilla"/>
    <n v="110"/>
    <n v="6500"/>
    <n v="715000"/>
  </r>
  <r>
    <d v="2023-07-19T00:00:00"/>
    <n v="259"/>
    <s v="C021"/>
    <s v="Leon Mayor"/>
    <n v="100"/>
    <n v="6500"/>
    <n v="650000"/>
  </r>
  <r>
    <d v="2023-07-20T00:00:00"/>
    <n v="260"/>
    <s v="C021"/>
    <s v="Leon Mayor"/>
    <n v="27"/>
    <n v="6500"/>
    <n v="175500"/>
  </r>
  <r>
    <d v="2023-07-20T00:00:00"/>
    <n v="261"/>
    <s v="C021"/>
    <s v="Sofia Mayor"/>
    <n v="180"/>
    <n v="6500"/>
    <n v="1170000"/>
  </r>
  <r>
    <d v="2023-07-20T00:00:00"/>
    <n v="262"/>
    <s v="C021"/>
    <s v="Leon Mayor"/>
    <n v="300"/>
    <n v="6500"/>
    <n v="1950000"/>
  </r>
  <r>
    <d v="2023-07-21T00:00:00"/>
    <n v="263"/>
    <s v="C021"/>
    <s v="Cattle Milk"/>
    <n v="447"/>
    <n v="6500"/>
    <n v="2905500"/>
  </r>
  <r>
    <d v="2023-07-21T00:00:00"/>
    <n v="264"/>
    <s v="C021"/>
    <s v="Oscar Rodriguez"/>
    <n v="254"/>
    <n v="6500"/>
    <n v="1651000"/>
  </r>
  <r>
    <d v="2023-07-21T00:00:00"/>
    <n v="265"/>
    <s v="C021"/>
    <s v="Farmer LiveStock"/>
    <n v="120"/>
    <n v="6500"/>
    <n v="780000"/>
  </r>
  <r>
    <d v="2023-07-27T00:00:00"/>
    <n v="266"/>
    <s v="C021"/>
    <s v="Leon Mayor"/>
    <n v="98"/>
    <n v="6500"/>
    <n v="637000"/>
  </r>
  <r>
    <d v="2023-07-29T00:00:00"/>
    <n v="267"/>
    <s v="C021"/>
    <s v="Horse Store"/>
    <n v="402"/>
    <n v="6500"/>
    <n v="2613000"/>
  </r>
  <r>
    <d v="2023-07-29T00:00:00"/>
    <n v="268"/>
    <s v="C021"/>
    <s v="Leon Mayor"/>
    <n v="170"/>
    <n v="6500"/>
    <n v="1105000"/>
  </r>
  <r>
    <d v="2023-07-31T00:00:00"/>
    <n v="269"/>
    <s v="C021"/>
    <s v="Oscar Rodriguez"/>
    <n v="181"/>
    <n v="6500"/>
    <n v="1176500"/>
  </r>
  <r>
    <d v="2023-08-03T00:00:00"/>
    <n v="270"/>
    <s v="C021"/>
    <s v="Leon Mayor"/>
    <n v="120"/>
    <n v="6500"/>
    <n v="780000"/>
  </r>
  <r>
    <d v="2023-08-03T00:00:00"/>
    <n v="271"/>
    <s v="C021"/>
    <s v="Laura Padilla"/>
    <n v="50"/>
    <n v="6500"/>
    <n v="325000"/>
  </r>
  <r>
    <d v="2023-08-03T00:00:00"/>
    <n v="272"/>
    <s v="C021"/>
    <s v="Oscar Rodriguez"/>
    <n v="253"/>
    <n v="6500"/>
    <n v="1644500"/>
  </r>
  <r>
    <d v="2023-08-04T00:00:00"/>
    <n v="273"/>
    <s v="C021"/>
    <s v="Oscar Rodriguez"/>
    <n v="245"/>
    <n v="6500"/>
    <n v="1592500"/>
  </r>
  <r>
    <d v="2023-08-04T00:00:00"/>
    <n v="274"/>
    <s v="C021"/>
    <s v="Justo &amp; Heno"/>
    <n v="100"/>
    <n v="6500"/>
    <n v="650000"/>
  </r>
  <r>
    <d v="2023-10-02T00:00:00"/>
    <n v="278"/>
    <s v="C022"/>
    <s v="Sofia Mayor"/>
    <n v="60"/>
    <n v="6500"/>
    <n v="390000"/>
  </r>
  <r>
    <d v="2023-10-02T00:00:00"/>
    <n v="279"/>
    <s v="C022"/>
    <s v="Lucy  Perez"/>
    <n v="70"/>
    <n v="6500"/>
    <n v="455000"/>
  </r>
  <r>
    <d v="2023-10-04T00:00:00"/>
    <n v="280"/>
    <s v="C022"/>
    <s v="Andres Parra"/>
    <n v="31"/>
    <n v="6500"/>
    <n v="201500"/>
  </r>
  <r>
    <d v="2023-10-06T00:00:00"/>
    <n v="281"/>
    <s v="C022"/>
    <s v="Justo &amp; Heno"/>
    <n v="48"/>
    <n v="6500"/>
    <n v="312000"/>
  </r>
  <r>
    <d v="2023-10-10T00:00:00"/>
    <n v="283"/>
    <s v="C022"/>
    <s v="Willinton Sanchez"/>
    <n v="100"/>
    <n v="6500"/>
    <n v="650000"/>
  </r>
  <r>
    <d v="2023-10-10T00:00:00"/>
    <n v="284"/>
    <s v="C022"/>
    <s v="Sofia Mayor"/>
    <n v="60"/>
    <n v="6500"/>
    <n v="390000"/>
  </r>
  <r>
    <d v="2023-10-10T00:00:00"/>
    <n v="285"/>
    <s v="C022"/>
    <s v="Juan Mayor"/>
    <n v="95"/>
    <n v="6500"/>
    <n v="617500"/>
  </r>
  <r>
    <d v="2023-10-10T00:00:00"/>
    <n v="286"/>
    <s v="C022"/>
    <s v="Lucy  Perez"/>
    <n v="48"/>
    <n v="6500"/>
    <n v="312000"/>
  </r>
  <r>
    <d v="2023-10-11T00:00:00"/>
    <n v="288"/>
    <s v="C022"/>
    <s v="Juan Esteban Salazar"/>
    <n v="39"/>
    <n v="6500"/>
    <n v="253500"/>
  </r>
  <r>
    <d v="2023-10-12T00:00:00"/>
    <n v="290"/>
    <s v="C022"/>
    <s v="Oscar Rodriguez"/>
    <n v="100"/>
    <n v="6500"/>
    <n v="650000"/>
  </r>
  <r>
    <d v="2023-10-14T00:00:00"/>
    <n v="291"/>
    <s v="C022"/>
    <s v="Andres Parra"/>
    <n v="45"/>
    <n v="6500"/>
    <n v="292500"/>
  </r>
  <r>
    <d v="2023-10-16T00:00:00"/>
    <n v="292"/>
    <s v="C022"/>
    <s v="Consumo interno"/>
    <n v="56"/>
    <m/>
    <m/>
  </r>
  <r>
    <d v="2023-10-17T00:00:00"/>
    <n v="293"/>
    <s v="C022"/>
    <s v="Juan Mayor"/>
    <n v="107"/>
    <n v="6500"/>
    <n v="695500"/>
  </r>
  <r>
    <d v="2023-10-17T00:00:00"/>
    <n v="294"/>
    <s v="C022"/>
    <s v="Sofia Mayor"/>
    <n v="104"/>
    <n v="6500"/>
    <n v="676000"/>
  </r>
  <r>
    <d v="2023-10-17T00:00:00"/>
    <n v="295"/>
    <s v="C023"/>
    <s v="Leon Mayor"/>
    <n v="230"/>
    <n v="6500"/>
    <n v="1495000"/>
  </r>
  <r>
    <d v="2023-10-18T00:00:00"/>
    <n v="297"/>
    <s v="C023"/>
    <s v="Willinton Sanchez"/>
    <n v="144"/>
    <n v="6500"/>
    <n v="936000"/>
  </r>
  <r>
    <d v="2023-10-18T00:00:00"/>
    <n v="298"/>
    <s v="C023"/>
    <s v="Laura Padilla"/>
    <n v="50"/>
    <n v="6500"/>
    <n v="325000"/>
  </r>
  <r>
    <d v="2023-10-20T00:00:00"/>
    <n v="300"/>
    <s v="C023"/>
    <s v="Juan Mayor"/>
    <n v="185"/>
    <n v="6500"/>
    <n v="1202500"/>
  </r>
  <r>
    <d v="2023-11-10T00:00:00"/>
    <n v="302"/>
    <s v="C023"/>
    <s v="Willinton Sanchez"/>
    <n v="175"/>
    <n v="6500"/>
    <n v="1137500"/>
  </r>
  <r>
    <d v="2023-11-10T00:00:00"/>
    <n v="303"/>
    <s v="C023"/>
    <s v="Laura Padilla"/>
    <n v="80"/>
    <n v="6500"/>
    <n v="520000"/>
  </r>
  <r>
    <d v="2023-11-10T00:00:00"/>
    <n v="304"/>
    <s v="C023"/>
    <s v="Leon Mayor"/>
    <n v="60"/>
    <n v="6500"/>
    <n v="390000"/>
  </r>
  <r>
    <d v="2023-11-11T00:00:00"/>
    <n v="306"/>
    <s v="C023"/>
    <s v="Oscar Lopez"/>
    <n v="66"/>
    <n v="6500"/>
    <n v="429000"/>
  </r>
  <r>
    <d v="2023-11-11T00:00:00"/>
    <n v="307"/>
    <s v="C023"/>
    <s v="Justo &amp; Heno"/>
    <n v="60"/>
    <n v="6500"/>
    <n v="390000"/>
  </r>
  <r>
    <d v="2023-11-11T00:00:00"/>
    <n v="308"/>
    <s v="C023"/>
    <s v="Andres Parra"/>
    <n v="20"/>
    <n v="6500"/>
    <n v="130000"/>
  </r>
  <r>
    <d v="2023-11-12T00:00:00"/>
    <n v="309"/>
    <s v="C023"/>
    <s v="Alejandro Garcia"/>
    <n v="70"/>
    <n v="6500"/>
    <n v="455000"/>
  </r>
  <r>
    <d v="2023-11-14T00:00:00"/>
    <n v="310"/>
    <s v="C023"/>
    <s v="Veterinaria la Granja"/>
    <n v="18"/>
    <n v="6500"/>
    <n v="117000"/>
  </r>
  <r>
    <d v="2023-11-16T00:00:00"/>
    <n v="312"/>
    <s v="C023"/>
    <s v="Leon Mayor"/>
    <n v="30"/>
    <n v="6500"/>
    <n v="195000"/>
  </r>
  <r>
    <d v="2023-11-20T00:00:00"/>
    <m/>
    <s v="C023"/>
    <s v="Juan Mayor"/>
    <n v="110"/>
    <n v="6500"/>
    <n v="715000"/>
  </r>
  <r>
    <d v="2023-11-20T00:00:00"/>
    <m/>
    <s v="C023"/>
    <s v="Sofia Mayor"/>
    <n v="112"/>
    <n v="6500"/>
    <n v="728000"/>
  </r>
  <r>
    <d v="2023-11-20T00:00:00"/>
    <m/>
    <s v="C023"/>
    <s v="Laura Padilla"/>
    <n v="50"/>
    <n v="6500"/>
    <n v="325000"/>
  </r>
  <r>
    <d v="2023-11-20T00:00:00"/>
    <m/>
    <s v="C023"/>
    <s v="Willinton Sanchez"/>
    <n v="209"/>
    <n v="6500"/>
    <n v="1358500"/>
  </r>
  <r>
    <d v="2023-11-20T00:00:00"/>
    <m/>
    <s v="C023"/>
    <s v="Andres Parra"/>
    <n v="30"/>
    <n v="6500"/>
    <n v="195000"/>
  </r>
  <r>
    <d v="2023-12-22T00:00:00"/>
    <n v="339"/>
    <s v="C024"/>
    <s v="Leon Mayor"/>
    <n v="60"/>
    <n v="6500"/>
    <n v="390000"/>
  </r>
  <r>
    <d v="2023-12-22T00:00:00"/>
    <n v="338"/>
    <s v="C024"/>
    <s v="Horse Store"/>
    <n v="199"/>
    <n v="6500"/>
    <n v="1293500"/>
  </r>
  <r>
    <d v="2024-01-09T00:00:00"/>
    <n v="347"/>
    <s v="C024"/>
    <s v="Leon Mayor"/>
    <n v="35"/>
    <n v="6500"/>
    <n v="227500"/>
  </r>
  <r>
    <d v="2024-01-09T00:00:00"/>
    <n v="348"/>
    <s v="C024"/>
    <s v="Sofia Mayor"/>
    <n v="60"/>
    <n v="6500"/>
    <n v="390000"/>
  </r>
  <r>
    <d v="2024-01-10T00:00:00"/>
    <n v="349"/>
    <s v="C024"/>
    <s v="Alejandro Garcia"/>
    <n v="40"/>
    <n v="6500"/>
    <n v="260000"/>
  </r>
  <r>
    <d v="2024-01-10T00:00:00"/>
    <n v="351"/>
    <s v="C024"/>
    <s v="Leon Mayor"/>
    <n v="60"/>
    <n v="6500"/>
    <n v="390000"/>
  </r>
  <r>
    <d v="2024-01-10T00:00:00"/>
    <n v="352"/>
    <s v="C024"/>
    <s v="Justo &amp; Heno"/>
    <n v="60"/>
    <n v="6500"/>
    <n v="390000"/>
  </r>
  <r>
    <d v="2024-01-10T00:00:00"/>
    <n v="350"/>
    <s v="C024"/>
    <s v="Consumo interno"/>
    <n v="18"/>
    <n v="6500"/>
    <n v="117000"/>
  </r>
  <r>
    <d v="2024-01-15T00:00:00"/>
    <n v="361"/>
    <s v="C024"/>
    <s v="Willinton Sanchez"/>
    <n v="226"/>
    <n v="6500"/>
    <n v="1469000"/>
  </r>
  <r>
    <d v="2024-01-15T00:00:00"/>
    <n v="362"/>
    <s v="C024"/>
    <s v="Laura Padilla"/>
    <n v="50"/>
    <n v="6500"/>
    <n v="325000"/>
  </r>
  <r>
    <d v="2024-01-15T00:00:00"/>
    <n v="364"/>
    <s v="C024"/>
    <s v="Juan Mayor"/>
    <n v="27"/>
    <n v="6500"/>
    <n v="175500"/>
  </r>
  <r>
    <d v="2024-01-15T00:00:00"/>
    <n v="365"/>
    <s v="C024"/>
    <s v="Laura Padilla"/>
    <n v="25"/>
    <n v="6500"/>
    <n v="162500"/>
  </r>
  <r>
    <d v="2024-01-18T00:00:00"/>
    <n v="372"/>
    <s v="C025"/>
    <s v="Cattle Milk"/>
    <n v="287"/>
    <n v="6500"/>
    <n v="1865500"/>
  </r>
  <r>
    <d v="2024-01-18T00:00:00"/>
    <n v="373"/>
    <s v="C025"/>
    <s v="Leon Mayor"/>
    <n v="130"/>
    <n v="6500"/>
    <n v="845000"/>
  </r>
  <r>
    <d v="2024-01-18T00:00:00"/>
    <n v="374"/>
    <s v="C025"/>
    <s v="Oscar Lopez"/>
    <n v="50"/>
    <n v="6500"/>
    <n v="325000"/>
  </r>
  <r>
    <d v="2024-01-18T00:00:00"/>
    <n v="375"/>
    <s v="C025"/>
    <s v="Laura Padilla"/>
    <n v="100"/>
    <n v="6500"/>
    <n v="650000"/>
  </r>
  <r>
    <d v="2024-01-18T00:00:00"/>
    <n v="376"/>
    <s v="C025"/>
    <s v="Juan Mayor"/>
    <n v="90"/>
    <n v="6500"/>
    <n v="585000"/>
  </r>
  <r>
    <d v="2024-01-19T00:00:00"/>
    <n v="377"/>
    <s v="C025"/>
    <s v="Justo &amp; Heno"/>
    <n v="57"/>
    <n v="6500"/>
    <n v="370500"/>
  </r>
  <r>
    <d v="2024-01-19T00:00:00"/>
    <n v="378"/>
    <s v="C025"/>
    <s v="Adolfo Zuñiga"/>
    <n v="31"/>
    <n v="6500"/>
    <n v="201500"/>
  </r>
  <r>
    <d v="2024-01-20T00:00:00"/>
    <n v="384"/>
    <s v="C025"/>
    <s v="Marco Aurelio"/>
    <n v="139"/>
    <n v="6500"/>
    <n v="903500"/>
  </r>
  <r>
    <d v="2024-01-20T00:00:00"/>
    <n v="385"/>
    <s v="C025"/>
    <s v="Fajas Bella Dona"/>
    <n v="50"/>
    <n v="6500"/>
    <n v="325000"/>
  </r>
  <r>
    <d v="2024-01-25T00:00:00"/>
    <n v="389"/>
    <s v="C025"/>
    <s v="Marco Aurelio"/>
    <n v="120"/>
    <n v="6500"/>
    <n v="780000"/>
  </r>
  <r>
    <d v="2024-01-23T00:00:00"/>
    <n v="387"/>
    <s v="C025"/>
    <s v="Sofia Mayor"/>
    <n v="52"/>
    <n v="6500"/>
    <n v="338000"/>
  </r>
  <r>
    <d v="2024-01-23T00:00:00"/>
    <n v="388"/>
    <s v="C025"/>
    <s v="Andres Parra"/>
    <n v="43"/>
    <n v="6500"/>
    <n v="279500"/>
  </r>
  <r>
    <d v="2024-04-09T00:00:00"/>
    <n v="426"/>
    <s v="C026"/>
    <s v="Almacen el Campesino"/>
    <n v="60"/>
    <n v="7500"/>
    <n v="450000"/>
  </r>
  <r>
    <d v="2024-04-12T00:00:00"/>
    <n v="429"/>
    <s v="C026"/>
    <s v="Laura Padilla"/>
    <n v="100"/>
    <n v="7500"/>
    <n v="750000"/>
  </r>
  <r>
    <d v="2024-04-12T00:00:00"/>
    <n v="430"/>
    <s v="C026"/>
    <s v="Leon Mayor"/>
    <n v="107"/>
    <n v="7500"/>
    <n v="802500"/>
  </r>
  <r>
    <d v="2024-04-12T00:00:00"/>
    <n v="432"/>
    <s v="C026"/>
    <s v="Laura Padilla"/>
    <n v="120"/>
    <n v="7500"/>
    <n v="900000"/>
  </r>
  <r>
    <d v="2024-04-15T00:00:00"/>
    <n v="428"/>
    <s v="C026"/>
    <s v="Juan Mayor"/>
    <n v="130"/>
    <n v="7500"/>
    <n v="975000"/>
  </r>
  <r>
    <d v="2024-04-12T00:00:00"/>
    <n v="436"/>
    <s v="C026"/>
    <s v="Lucy Perez"/>
    <n v="40"/>
    <n v="7500"/>
    <n v="300000"/>
  </r>
  <r>
    <d v="2024-04-18T00:00:00"/>
    <n v="440"/>
    <s v="C027"/>
    <s v="Leon Mayor"/>
    <n v="25"/>
    <n v="7500"/>
    <n v="187500"/>
  </r>
  <r>
    <d v="2024-04-18T00:00:00"/>
    <n v="441"/>
    <s v="C027"/>
    <s v="Claudia Jaramillo"/>
    <n v="30"/>
    <n v="7500"/>
    <n v="225000"/>
  </r>
  <r>
    <d v="2024-04-15T00:00:00"/>
    <n v="437"/>
    <s v="C027"/>
    <s v="Leon Mayor"/>
    <n v="120"/>
    <n v="7500"/>
    <n v="900000"/>
  </r>
  <r>
    <d v="2024-04-15T00:00:00"/>
    <n v="438"/>
    <s v="C027"/>
    <s v="Laura Padilla"/>
    <n v="20"/>
    <n v="7500"/>
    <n v="150000"/>
  </r>
  <r>
    <d v="2024-04-15T00:00:00"/>
    <n v="439"/>
    <s v="C027"/>
    <s v="Lucy Perez"/>
    <n v="40"/>
    <n v="7500"/>
    <n v="300000"/>
  </r>
  <r>
    <d v="2024-04-17T00:00:00"/>
    <n v="442"/>
    <s v="C027"/>
    <s v="Sofia Mayor"/>
    <n v="200"/>
    <n v="7500"/>
    <n v="1500000"/>
  </r>
  <r>
    <d v="2024-04-22T00:00:00"/>
    <n v="445"/>
    <s v="C027"/>
    <s v="Claudia Jaramillo"/>
    <n v="108"/>
    <n v="7500"/>
    <n v="810000"/>
  </r>
  <r>
    <d v="2024-04-20T00:00:00"/>
    <n v="444"/>
    <s v="C027"/>
    <s v="Lucy Perez"/>
    <n v="40"/>
    <n v="7500"/>
    <n v="300000"/>
  </r>
  <r>
    <d v="2024-04-22T00:00:00"/>
    <n v="447"/>
    <s v="C027"/>
    <s v="Cattle Milk"/>
    <n v="418"/>
    <n v="7500"/>
    <n v="3135000"/>
  </r>
  <r>
    <d v="2024-05-09T00:00:00"/>
    <n v="461"/>
    <s v="C027"/>
    <s v="Ravenworth S.A.S"/>
    <n v="204"/>
    <n v="7500"/>
    <n v="1530000"/>
  </r>
  <r>
    <d v="2024-05-08T00:00:00"/>
    <n v="457"/>
    <s v="C027"/>
    <s v="Alejandro Medina"/>
    <n v="50"/>
    <n v="7500"/>
    <n v="375000"/>
  </r>
  <r>
    <d v="2024-05-09T00:00:00"/>
    <n v="460"/>
    <s v="C027"/>
    <s v="Laura Padilla"/>
    <n v="30"/>
    <n v="7500"/>
    <n v="225000"/>
  </r>
  <r>
    <d v="2024-05-29T00:00:00"/>
    <n v="468"/>
    <s v="C028"/>
    <s v="Marco Aurelio"/>
    <n v="177"/>
    <n v="7500"/>
    <n v="1327500"/>
  </r>
  <r>
    <d v="2024-05-29T00:00:00"/>
    <n v="466"/>
    <s v="C028"/>
    <s v="Villa Sofia"/>
    <n v="200"/>
    <n v="7500"/>
    <n v="1500000"/>
  </r>
  <r>
    <d v="2024-06-08T00:00:00"/>
    <n v="481"/>
    <s v="C028"/>
    <s v="Laura Padilla"/>
    <n v="40"/>
    <n v="7500"/>
    <n v="300000"/>
  </r>
  <r>
    <d v="2024-06-07T00:00:00"/>
    <n v="479"/>
    <s v="C028"/>
    <s v="Leon Mayor"/>
    <n v="50"/>
    <n v="7500"/>
    <n v="375000"/>
  </r>
  <r>
    <d v="2024-06-12T00:00:00"/>
    <n v="484"/>
    <s v="C028"/>
    <s v="Leon Mayor"/>
    <n v="30"/>
    <n v="7500"/>
    <n v="225000"/>
  </r>
  <r>
    <d v="2024-06-14T00:00:00"/>
    <n v="489"/>
    <s v="C028"/>
    <s v="Lucy Perez"/>
    <n v="45"/>
    <n v="7500"/>
    <n v="337500"/>
  </r>
  <r>
    <d v="2024-06-18T00:00:00"/>
    <n v="491"/>
    <s v="C028"/>
    <s v="Julian Valencia"/>
    <n v="60"/>
    <n v="7500"/>
    <n v="450000"/>
  </r>
  <r>
    <d v="2024-06-18T00:00:00"/>
    <n v="492"/>
    <s v="C028"/>
    <s v="Julian Valencia"/>
    <n v="60"/>
    <n v="7500"/>
    <n v="450000"/>
  </r>
  <r>
    <d v="2024-06-22T00:00:00"/>
    <n v="496"/>
    <s v="C028"/>
    <s v="Oscar Rodriguez"/>
    <n v="220"/>
    <n v="4000"/>
    <n v="880000"/>
  </r>
  <r>
    <d v="2024-07-15T00:00:00"/>
    <n v="505"/>
    <s v="C029"/>
    <s v="Julian Valencia"/>
    <n v="60"/>
    <n v="7500"/>
    <n v="450000"/>
  </r>
  <r>
    <d v="2024-07-15T00:00:00"/>
    <n v="506"/>
    <s v="C029"/>
    <s v="Sofia Mayor"/>
    <n v="100"/>
    <n v="7500"/>
    <n v="750000"/>
  </r>
  <r>
    <d v="2024-07-15T00:00:00"/>
    <n v="507"/>
    <s v="C029"/>
    <s v="Almacen el Campesino"/>
    <n v="60"/>
    <n v="7500"/>
    <n v="450000"/>
  </r>
  <r>
    <d v="2024-07-16T00:00:00"/>
    <n v="508"/>
    <s v="C029"/>
    <s v="Marco Aurelio"/>
    <n v="180"/>
    <n v="4167"/>
    <n v="750060"/>
  </r>
  <r>
    <d v="2024-07-16T00:00:00"/>
    <n v="509"/>
    <s v="C029"/>
    <s v="Juan Mayor"/>
    <n v="100"/>
    <n v="7500"/>
    <n v="750000"/>
  </r>
  <r>
    <d v="2024-07-16T00:00:00"/>
    <n v="502"/>
    <s v="C029"/>
    <s v="Laura Padilla"/>
    <n v="50"/>
    <n v="7500"/>
    <n v="375000"/>
  </r>
  <r>
    <d v="2024-07-16T00:00:00"/>
    <n v="503"/>
    <s v="C029"/>
    <s v="Julian Valencia"/>
    <n v="60"/>
    <n v="7500"/>
    <n v="450000"/>
  </r>
  <r>
    <d v="2024-07-16T00:00:00"/>
    <n v="504"/>
    <s v="C029"/>
    <s v="Willinton Sanchez"/>
    <n v="106"/>
    <n v="7500"/>
    <n v="795000"/>
  </r>
  <r>
    <d v="2024-07-17T00:00:00"/>
    <n v="510"/>
    <s v="C029"/>
    <s v="Leon Mayor"/>
    <n v="100"/>
    <n v="7500"/>
    <n v="750000"/>
  </r>
  <r>
    <d v="2024-07-29T00:00:00"/>
    <n v="511"/>
    <s v="C029"/>
    <s v="Lucy Perez"/>
    <n v="100"/>
    <n v="7500"/>
    <n v="750000"/>
  </r>
  <r>
    <d v="2024-07-29T00:00:00"/>
    <n v="512"/>
    <s v="C029"/>
    <s v="Julian Valencia"/>
    <n v="62"/>
    <n v="7500"/>
    <n v="465000"/>
  </r>
  <r>
    <d v="2024-07-31T00:00:00"/>
    <n v="515"/>
    <s v="C029"/>
    <s v="Fajas Bella Dona"/>
    <n v="50"/>
    <n v="7500"/>
    <n v="375000"/>
  </r>
  <r>
    <d v="2024-08-01T00:00:00"/>
    <n v="516"/>
    <s v="C029"/>
    <s v="Juan Mayor"/>
    <n v="340"/>
    <n v="6500"/>
    <n v="2210000"/>
  </r>
  <r>
    <d v="2024-08-09T00:00:00"/>
    <m/>
    <s v="C029"/>
    <s v="Sofia Mayor"/>
    <n v="100"/>
    <n v="6500"/>
    <n v="650000"/>
  </r>
  <r>
    <d v="2024-08-16T00:00:00"/>
    <m/>
    <s v="C029"/>
    <s v="Julian Valencia"/>
    <n v="48"/>
    <n v="6500"/>
    <n v="312000"/>
  </r>
  <r>
    <d v="2024-08-22T00:00:00"/>
    <m/>
    <s v="C029"/>
    <s v="Julian Valencia"/>
    <n v="50"/>
    <n v="6500"/>
    <n v="325000"/>
  </r>
  <r>
    <d v="2024-09-03T00:00:00"/>
    <m/>
    <s v="C029"/>
    <s v="Julian Valencia"/>
    <n v="50"/>
    <n v="6500"/>
    <n v="325000"/>
  </r>
  <r>
    <d v="2024-09-06T00:00:00"/>
    <m/>
    <s v="C029"/>
    <s v="Almacen el Campesino"/>
    <n v="60"/>
    <n v="7500"/>
    <n v="450000"/>
  </r>
  <r>
    <d v="2024-09-06T00:00:00"/>
    <m/>
    <s v="C029"/>
    <s v="Laura Padilla"/>
    <n v="30"/>
    <n v="7500"/>
    <n v="22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11ECB-C2B8-47E4-B956-EE5684BFE00F}" name="TablaDinámica1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K4:M21" firstHeaderRow="1" firstDataRow="1" firstDataCol="0"/>
  <pivotFields count="7">
    <pivotField numFmtId="164" showAll="0"/>
    <pivotField showAll="0"/>
    <pivotField showAll="0"/>
    <pivotField showAll="0"/>
    <pivotField showAll="0"/>
    <pivotField showAll="0"/>
    <pivotField showAll="0"/>
  </pivot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D4681-9F05-46D2-8E42-7DE1237225C4}" name="compradores" cacheId="12" applyNumberFormats="0" applyBorderFormats="0" applyFontFormats="0" applyPatternFormats="0" applyAlignmentFormats="0" applyWidthHeightFormats="1" dataCaption="Valores" updatedVersion="7" minRefreshableVersion="5" useAutoFormatting="1" subtotalHiddenItems="1" rowGrandTotals="0" colGrandTotals="0" itemPrintTitles="1" createdVersion="7" indent="0" outline="1" outlineData="1" multipleFieldFilters="0" chartFormat="34">
  <location ref="T6:V11" firstHeaderRow="0" firstDataRow="1" firstDataCol="1"/>
  <pivotFields count="5">
    <pivotField allDrilled="1" subtotalTop="0" showAll="0" dataSourceSort="1" defaultSubtotal="0" defaultAttributeDrillState="1"/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3"/>
  </rowFields>
  <rowItems count="5">
    <i>
      <x v="1"/>
    </i>
    <i>
      <x/>
    </i>
    <i>
      <x v="4"/>
    </i>
    <i>
      <x v="3"/>
    </i>
    <i>
      <x v="2"/>
    </i>
  </rowItems>
  <colFields count="1">
    <field x="-2"/>
  </colFields>
  <colItems count="2">
    <i>
      <x/>
    </i>
    <i i="1">
      <x v="1"/>
    </i>
  </colItems>
  <dataFields count="2">
    <dataField name="." fld="1" baseField="3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Cantidad" fld="4" baseField="0" baseItem="0">
      <extLst>
        <ext xmlns:x14="http://schemas.microsoft.com/office/spreadsheetml/2009/9/main" uri="{E15A36E0-9728-4e99-A89B-3F7291B0FE68}">
          <x14:dataField sourceField="1" uniqueName="[__Xl2].[Measures].[Suma de Cantidad 3]"/>
        </ext>
      </extLst>
    </dataField>
  </dataField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.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3">
    <filter fld="2" type="dateBetween" evalOrder="-1" id="292" name="[sinentradas].[Fecha]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dateBetween" evalOrder="-1" id="9" name="[salidas].[Fecha]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id="23" iMeasureHier="45">
      <autoFilter ref="A1">
        <filterColumn colId="0">
          <top10 val="5" filterVal="5"/>
        </filterColumn>
      </autoFilter>
    </filter>
  </filters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inentradas]"/>
        <x15:activeTabTopLevelEntity name="[sali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7B790-2449-4597-B480-32DF12D89B70}" name="ventasunidades" cacheId="11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4">
  <location ref="O6:P13" firstHeaderRow="1" firstDataRow="1" firstDataCol="1"/>
  <pivotFields count="4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llDrilled="1" subtotalTop="0" showAll="0" dataSourceSort="1" defaultSubtotal="0" defaultAttributeDrillState="1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Cantidad" fld="2" baseField="0" baseItem="0"/>
  </dataFields>
  <chartFormats count="2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3" type="dateBetween" evalOrder="-1" id="291" name="[sinentradas].[Fecha]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1" type="dateBetween" evalOrder="-1" id="9" name="[salidas].[Fecha]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inentradas]"/>
        <x15:activeTabTopLevelEntity name="[sali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0207E-25DE-4056-AF1A-BAC518ADB217}" name="ventaspesos" cacheId="1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7">
  <location ref="K6:L13" firstHeaderRow="1" firstDataRow="1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Total Compra ($)" fld="1" baseField="0" baseItem="0" numFmtId="43"/>
  </dataFields>
  <chartFormats count="1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3" type="dateBetween" evalOrder="-1" id="303" name="[sinentradas].[Fecha]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2" type="dateBetween" evalOrder="-1" id="17" name="[salidas].[Fecha]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inentradas]"/>
        <x15:activeTabTopLevelEntity name="[sali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2FE3F-982C-496F-B461-639EC10E2215}" name="cortes" cacheId="13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8">
  <location ref="C5:E13" firstHeaderRow="1" firstDataRow="2" firstDataCol="1"/>
  <pivotFields count="4">
    <pivotField allDrilled="1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dataField="1" subtotalTop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2">
    <i>
      <x/>
    </i>
    <i t="grand">
      <x/>
    </i>
  </colItems>
  <dataFields count="1">
    <dataField name="Suma de Cantidad" fld="3" baseField="0" baseItem="0"/>
  </dataFields>
  <chartFormats count="9">
    <chartFormat chart="3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47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dateBetween" evalOrder="-1" id="102" name="[salidas].[Fecha]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tradas]"/>
        <x15:activeTabTopLevelEntity name="[sali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16CD4-DC42-432B-B85A-F180556963A1}" name="produccionmes" cacheId="14" applyNumberFormats="0" applyBorderFormats="0" applyFontFormats="0" applyPatternFormats="0" applyAlignmentFormats="0" applyWidthHeightFormats="1" dataCaption="Valores" updatedVersion="7" minRefreshableVersion="5" useAutoFormatting="1" subtotalHiddenItems="1" colGrandTotals="0" itemPrintTitles="1" createdVersion="7" indent="0" outline="1" outlineData="1" multipleFieldFilters="0" chartFormat="39">
  <location ref="Z6:AA11" firstHeaderRow="1" firstDataRow="1" firstDataCol="1" rowPageCount="1" colPageCount="1"/>
  <pivotFields count="7">
    <pivotField allDrilled="1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allDrilled="1" subtotalTop="0" showAll="0" dataSourceSort="1" defaultSubtotal="0" defaultAttributeDrillState="1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</items>
    </pivotField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hier="9" name="[salidas].[Cliente].&amp;[Entradas]" cap="Entradas"/>
  </pageFields>
  <dataFields count="1">
    <dataField name="Suma de Clase" fld="3" baseField="0" baseItem="0"/>
  </dataFields>
  <chartFormats count="1">
    <chartFormat chart="3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7">
    <pivotHierarchy multipleItemSelectionAllowed="1" dragToData="1">
      <members count="6" level="1">
        <member name="[entradas].[2].&amp;[C024]"/>
        <member name="[entradas].[2].&amp;[C025]"/>
        <member name="[entradas].[2].&amp;[C026]"/>
        <member name="[entradas].[2].&amp;[C027]"/>
        <member name="[entradas].[2].&amp;[C028]"/>
        <member name="[entradas].[2].&amp;[C029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."/>
    <pivotHierarchy dragToData="1"/>
  </pivotHierarchies>
  <pivotTableStyleInfo name="PivotStyleLight16" showRowHeaders="1" showColHeaders="1" showRowStripes="0" showColStripes="0" showLastColumn="1"/>
  <filters count="3">
    <filter fld="1" type="dateBetween" evalOrder="-1" id="292" name="[sinentradas].[Fecha]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dateBetween" evalOrder="-1" id="9" name="[salidas].[Fecha]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2" type="count" id="23" iMeasureHier="45">
      <autoFilter ref="A1">
        <filterColumn colId="0">
          <top10 val="5" filterVal="5"/>
        </filterColumn>
      </autoFilter>
    </filter>
  </filter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inentradas]"/>
        <x15:activeTabTopLevelEntity name="[salidas]"/>
        <x15:activeTabTopLevelEntity name="[entra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CDF75-8FDA-43BE-8C76-61ED633ACC15}" name="desecho_consumo" cacheId="15" applyNumberFormats="0" applyBorderFormats="0" applyFontFormats="0" applyPatternFormats="0" applyAlignmentFormats="0" applyWidthHeightFormats="1" dataCaption="Valores" updatedVersion="7" minRefreshableVersion="5" useAutoFormatting="1" subtotalHiddenItems="1" rowGrandTotals="0" colGrandTotals="0" itemPrintTitles="1" createdVersion="7" indent="0" outline="1" outlineData="1" multipleFieldFilters="0" chartFormat="39">
  <location ref="B6:C7" firstHeaderRow="1" firstDataRow="1" firstDataCol="1"/>
  <pivotFields count="6">
    <pivotField allDrilled="1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allDrilled="1" subtotalTop="0" showAll="0" dataSourceSort="1" defaultSubtotal="0" defaultAttributeDrillState="1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</items>
    </pivotField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  <pivotField allDrilled="1" subtotalTop="0" showAll="0" dataSourceSort="1" defaultSubtotal="0" defaultAttributeDrillState="1"/>
  </pivotFields>
  <rowFields count="1">
    <field x="4"/>
  </rowFields>
  <rowItems count="1">
    <i>
      <x/>
    </i>
  </rowItems>
  <colItems count="1">
    <i/>
  </colItems>
  <dataFields count="1">
    <dataField name="Suma de Clase" fld="3" baseField="0" baseItem="0"/>
  </dataFields>
  <chartFormats count="2"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7">
    <pivotHierarchy multipleItemSelectionAllowed="1" dragToData="1">
      <members count="6" level="1">
        <member name="[entradas].[2].&amp;[C024]"/>
        <member name="[entradas].[2].&amp;[C025]"/>
        <member name="[entradas].[2].&amp;[C026]"/>
        <member name="[entradas].[2].&amp;[C027]"/>
        <member name="[entradas].[2].&amp;[C028]"/>
        <member name="[entradas].[2].&amp;[C029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."/>
    <pivotHierarchy dragToData="1"/>
  </pivotHierarchies>
  <pivotTableStyleInfo name="PivotStyleLight16" showRowHeaders="1" showColHeaders="1" showRowStripes="0" showColStripes="0" showLastColumn="1"/>
  <filters count="3">
    <filter fld="1" type="dateBetween" evalOrder="-1" id="292" name="[sinentradas].[Fecha]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dateBetween" evalOrder="-1" id="9" name="[salidas].[Fecha]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2" type="count" id="23" iMeasureHier="45">
      <autoFilter ref="A1">
        <filterColumn colId="0">
          <top10 val="5" filterVal="5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sinentradas]"/>
        <x15:activeTabTopLevelEntity name="[sali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digo" xr10:uid="{E90DE733-64E8-4877-B7C0-8B0F7F1928FC}" sourceName="[entradas].[2]">
  <pivotTables>
    <pivotTable tabId="5" name="cortes"/>
    <pivotTable tabId="5" name="produccionmes"/>
    <pivotTable tabId="15" name="desecho_consumo"/>
  </pivotTables>
  <data>
    <olap pivotCacheId="1509316003">
      <levels count="2">
        <level uniqueName="[entradas].[2].[(All)]" sourceCaption="(All)" count="0"/>
        <level uniqueName="[entradas].[2].[2]" sourceCaption="2" count="29">
          <ranges>
            <range startItem="0">
              <i n="[entradas].[2].&amp;[C001]" c="C001"/>
              <i n="[entradas].[2].&amp;[C002]" c="C002"/>
              <i n="[entradas].[2].&amp;[C003]" c="C003"/>
              <i n="[entradas].[2].&amp;[C004]" c="C004"/>
              <i n="[entradas].[2].&amp;[C005]" c="C005"/>
              <i n="[entradas].[2].&amp;[C006]" c="C006"/>
              <i n="[entradas].[2].&amp;[C007]" c="C007"/>
              <i n="[entradas].[2].&amp;[C008]" c="C008"/>
              <i n="[entradas].[2].&amp;[C009]" c="C009"/>
              <i n="[entradas].[2].&amp;[C010]" c="C010"/>
              <i n="[entradas].[2].&amp;[C011]" c="C011"/>
              <i n="[entradas].[2].&amp;[C012]" c="C012"/>
              <i n="[entradas].[2].&amp;[C013]" c="C013"/>
              <i n="[entradas].[2].&amp;[C014]" c="C014"/>
              <i n="[entradas].[2].&amp;[C015]" c="C015"/>
              <i n="[entradas].[2].&amp;[C016]" c="C016"/>
              <i n="[entradas].[2].&amp;[C017]" c="C017"/>
              <i n="[entradas].[2].&amp;[C018]" c="C018"/>
              <i n="[entradas].[2].&amp;[C019]" c="C019"/>
              <i n="[entradas].[2].&amp;[C020]" c="C020"/>
              <i n="[entradas].[2].&amp;[C021]" c="C021"/>
              <i n="[entradas].[2].&amp;[C022]" c="C022"/>
              <i n="[entradas].[2].&amp;[C023]" c="C023"/>
              <i n="[entradas].[2].&amp;[C024]" c="C024"/>
              <i n="[entradas].[2].&amp;[C025]" c="C025"/>
              <i n="[entradas].[2].&amp;[C026]" c="C026"/>
              <i n="[entradas].[2].&amp;[C027]" c="C027"/>
              <i n="[entradas].[2].&amp;[C028]" c="C028"/>
              <i n="[entradas].[2].&amp;[C029]" c="C029"/>
            </range>
          </ranges>
        </level>
      </levels>
      <selections count="6">
        <selection n="[entradas].[2].&amp;[C024]"/>
        <selection n="[entradas].[2].&amp;[C025]"/>
        <selection n="[entradas].[2].&amp;[C026]"/>
        <selection n="[entradas].[2].&amp;[C027]"/>
        <selection n="[entradas].[2].&amp;[C028]"/>
        <selection n="[entradas].[2].&amp;[C029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entradas].[2].[2]" count="0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digo" xr10:uid="{3C82E7E6-B2A6-4B79-B2A4-50E6DC511844}" cache="SegmentaciónDeDatos_Codigo" caption="Codigo" startItem="6" columnCount="6" showCaption="0" level="1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44C1DB-AA24-4F51-9EEA-307EDBA36C40}" name="entradas" displayName="entradas" ref="B7:F36">
  <autoFilter ref="B7:F36" xr:uid="{2E44C1DB-AA24-4F51-9EEA-307EDBA36C40}"/>
  <tableColumns count="5">
    <tableColumn id="1" xr3:uid="{33BD691C-FDBF-4E3E-AE66-0DF26B9D0DBF}" name="Harvest" totalsRowLabel="Total"/>
    <tableColumn id="2" xr3:uid="{718D9534-1C4A-4F8E-B6F6-FD0BCBB41279}" name="Amount" dataDxfId="15"/>
    <tableColumn id="5" xr3:uid="{332DEA7A-CEA8-4396-B19D-4213AA5952F7}" name="Cost ($)" dataDxfId="14" totalsRowDxfId="13" dataCellStyle="Moneda"/>
    <tableColumn id="4" xr3:uid="{98848572-AA06-482F-92DB-5FD743A40338}" name="Stock" totalsRowFunction="sum" dataDxfId="12" totalsRowDxfId="11">
      <calculatedColumnFormula>SUMIFS(salidas[Amount],salidas[Harvest Code],entradas[[#This Row],[Harvest]])</calculatedColumnFormula>
    </tableColumn>
    <tableColumn id="3" xr3:uid="{332F2BAC-DDAD-41FC-80F6-ED127D8E90D7}" name="Year" totalsRowFunction="count" dataDxfId="1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DE2B23-9EDF-4FD1-84D8-DD8EBC35683E}" name="salidas" displayName="salidas" ref="B6:J585" totalsRowShown="0">
  <autoFilter ref="B6:J585" xr:uid="{A4DE2B23-9EDF-4FD1-84D8-DD8EBC35683E}"/>
  <sortState xmlns:xlrd2="http://schemas.microsoft.com/office/spreadsheetml/2017/richdata2" ref="B504:J539">
    <sortCondition ref="D6:D539"/>
  </sortState>
  <tableColumns count="9">
    <tableColumn id="1" xr3:uid="{1D31D255-FC40-4ADB-8B83-6EDC77DA2388}" name="Date" dataDxfId="9"/>
    <tableColumn id="3" xr3:uid="{8468644C-7C56-4D86-BFF2-74D50A1F7B72}" name="No Remission"/>
    <tableColumn id="9" xr3:uid="{6676E9D3-909D-4BC2-8C7E-8E23B0ACD1EC}" name="Harvest Code"/>
    <tableColumn id="2" xr3:uid="{D8A9B007-C7FC-4C74-B94E-4E5254767966}" name="Client"/>
    <tableColumn id="5" xr3:uid="{9B6134F3-7B48-491C-95C9-05C064CE1FBA}" name="Stock available" dataDxfId="8">
      <calculatedColumnFormula>IFERROR(VLOOKUP(salidas[[#This Row],[Harvest Code]],entradas[],5,FALSE),"")</calculatedColumnFormula>
    </tableColumn>
    <tableColumn id="4" xr3:uid="{18AE93AF-991A-41B1-BD7C-ACC148241249}" name="Amount" dataDxfId="7"/>
    <tableColumn id="8" xr3:uid="{8B64B280-2C06-48F0-AB47-83189EB7697E}" name="." dataDxfId="6">
      <calculatedColumnFormula>IF(salidas[[#This Row],[Amount]]&gt;0,salidas[[#This Row],[Amount]]*1,salidas[[#This Row],[Amount]]*-1)</calculatedColumnFormula>
    </tableColumn>
    <tableColumn id="6" xr3:uid="{C6F82B5A-54C1-4AA0-9F2A-366B06D4DB38}" name="Sale Price ($)" dataDxfId="5"/>
    <tableColumn id="7" xr3:uid="{592F0797-A5D6-4F94-85EB-4112A14874EE}" name="Total Purchase ($)" dataDxfId="4">
      <calculatedColumnFormula>IF(OR(salidas[[#This Row],[Client]]="Consumo interno",salidas[[#This Row],[Client]]="Desecho",salidas[[#This Row],[Amount]]&gt;0),salidas[[#This Row],[Amount]]*0,(salidas[[#This Row],[Amount]]*salidas[[#This Row],[Sale Price ($)]])*-1)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3FDEEAB-7F2B-459B-8C7A-12ACAEE5F1B5}" name="sinentradas" displayName="sinentradas" ref="B4:H436" totalsRowShown="0">
  <autoFilter ref="B4:H436" xr:uid="{73FDEEAB-7F2B-459B-8C7A-12ACAEE5F1B5}"/>
  <tableColumns count="7">
    <tableColumn id="1" xr3:uid="{1896A3B0-C160-42D3-82A6-DAF5FB823CAE}" name="Date" dataDxfId="2"/>
    <tableColumn id="3" xr3:uid="{7D75FCF6-94D3-4AB1-B612-69DAEDD31F2C}" name="No Remission"/>
    <tableColumn id="9" xr3:uid="{4AE9111E-AD4C-48BB-BEFA-58F692F18DE1}" name="Harvest Code"/>
    <tableColumn id="2" xr3:uid="{83CFB3E8-3B7E-4820-BA88-6D48E32A32DD}" name="Client"/>
    <tableColumn id="5" xr3:uid="{1A79DB38-DFEF-481E-8303-FA40E87F0D43}" name="Amount Sale"/>
    <tableColumn id="6" xr3:uid="{0B251AA0-AED8-4EA1-B6C2-64D0DF2EE8E5}" name="Sale Price ($)" dataDxfId="1"/>
    <tableColumn id="7" xr3:uid="{E55A2602-2E55-40B8-953E-C04360E419FC}" name="Total Pucharse ($)" dataDxfId="0">
      <calculatedColumnFormula>sinentradas[[#This Row],[Amount Sale]]*sinentradas[[#This Row],[Sale Price ($)]]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erde amarillo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" xr10:uid="{236E83C9-FC8E-4484-9A44-B8BF98A1183C}" sourceName="[sinentradas].[Fecha]">
  <pivotTables>
    <pivotTable tabId="5" name="ventaspesos"/>
    <pivotTable tabId="5" name="ventasunidades"/>
    <pivotTable tabId="5" name="compradores"/>
    <pivotTable tabId="5" name="produccionmes"/>
    <pivotTable tabId="15" name="desecho_consumo"/>
  </pivotTables>
  <state minimalRefreshVersion="6" lastRefreshVersion="6" pivotCacheId="753005045" filterType="dateBetween">
    <selection startDate="2020-01-01T00:00:00" endDate="2020-12-31T00:00:00"/>
    <bounds startDate="2020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A40B73B7-4D85-4A7F-B5B3-606E6F25382C}" cache="Timeline_Fecha" caption="Fecha" showHeader="0" showTimeLevel="0" level="0" selectionLevel="0" scrollPosition="2020-01-01T00:00:00" style="TimeSlicerStyleDark5 2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4580D-3327-4A96-8D9F-8C81623262F5}">
  <sheetPr codeName="Hoja1"/>
  <dimension ref="C3:G218"/>
  <sheetViews>
    <sheetView showGridLines="0" workbookViewId="0">
      <selection activeCell="C22" sqref="C22:C26"/>
    </sheetView>
  </sheetViews>
  <sheetFormatPr baseColWidth="10" defaultRowHeight="14.5" x14ac:dyDescent="0.35"/>
  <cols>
    <col min="3" max="3" width="12.453125" bestFit="1" customWidth="1"/>
    <col min="4" max="4" width="21.36328125" bestFit="1" customWidth="1"/>
    <col min="5" max="5" width="15.1796875" customWidth="1"/>
    <col min="6" max="6" width="21.36328125" customWidth="1"/>
    <col min="7" max="7" width="14.54296875" bestFit="1" customWidth="1"/>
    <col min="8" max="8" width="17.90625" bestFit="1" customWidth="1"/>
  </cols>
  <sheetData>
    <row r="3" spans="3:7" x14ac:dyDescent="0.35">
      <c r="D3" s="43" t="s">
        <v>133</v>
      </c>
      <c r="E3" s="43"/>
      <c r="F3" s="43"/>
      <c r="G3" s="43"/>
    </row>
    <row r="4" spans="3:7" x14ac:dyDescent="0.35">
      <c r="D4" s="43"/>
      <c r="E4" s="43"/>
      <c r="F4" s="43"/>
      <c r="G4" s="43"/>
    </row>
    <row r="5" spans="3:7" x14ac:dyDescent="0.35">
      <c r="D5" s="43"/>
      <c r="E5" s="43"/>
      <c r="F5" s="43"/>
      <c r="G5" s="43"/>
    </row>
    <row r="6" spans="3:7" x14ac:dyDescent="0.35">
      <c r="C6" t="s">
        <v>134</v>
      </c>
    </row>
    <row r="7" spans="3:7" x14ac:dyDescent="0.35">
      <c r="C7" t="s">
        <v>135</v>
      </c>
    </row>
    <row r="8" spans="3:7" x14ac:dyDescent="0.35">
      <c r="C8" t="s">
        <v>136</v>
      </c>
    </row>
    <row r="9" spans="3:7" x14ac:dyDescent="0.35">
      <c r="C9" t="s">
        <v>137</v>
      </c>
    </row>
    <row r="11" spans="3:7" x14ac:dyDescent="0.35">
      <c r="C11" s="32" t="s">
        <v>138</v>
      </c>
    </row>
    <row r="12" spans="3:7" x14ac:dyDescent="0.35">
      <c r="C12" s="32" t="s">
        <v>139</v>
      </c>
    </row>
    <row r="13" spans="3:7" x14ac:dyDescent="0.35">
      <c r="C13" s="32" t="s">
        <v>140</v>
      </c>
    </row>
    <row r="14" spans="3:7" x14ac:dyDescent="0.35">
      <c r="C14" s="32" t="s">
        <v>141</v>
      </c>
    </row>
    <row r="16" spans="3:7" x14ac:dyDescent="0.35">
      <c r="C16" t="s">
        <v>142</v>
      </c>
    </row>
    <row r="18" spans="3:3" x14ac:dyDescent="0.35">
      <c r="C18" s="32" t="s">
        <v>144</v>
      </c>
    </row>
    <row r="19" spans="3:3" x14ac:dyDescent="0.35">
      <c r="C19" s="32" t="s">
        <v>169</v>
      </c>
    </row>
    <row r="21" spans="3:3" x14ac:dyDescent="0.35">
      <c r="C21" t="s">
        <v>143</v>
      </c>
    </row>
    <row r="22" spans="3:3" x14ac:dyDescent="0.35">
      <c r="C22" s="42" t="s">
        <v>164</v>
      </c>
    </row>
    <row r="23" spans="3:3" x14ac:dyDescent="0.35">
      <c r="C23" t="s">
        <v>165</v>
      </c>
    </row>
    <row r="24" spans="3:3" x14ac:dyDescent="0.35">
      <c r="C24" s="42" t="s">
        <v>166</v>
      </c>
    </row>
    <row r="25" spans="3:3" x14ac:dyDescent="0.35">
      <c r="C25" t="s">
        <v>167</v>
      </c>
    </row>
    <row r="26" spans="3:3" x14ac:dyDescent="0.35">
      <c r="C26" s="42" t="s">
        <v>168</v>
      </c>
    </row>
    <row r="59" spans="4:4" x14ac:dyDescent="0.35">
      <c r="D59" s="20"/>
    </row>
    <row r="60" spans="4:4" x14ac:dyDescent="0.35">
      <c r="D60" s="19"/>
    </row>
    <row r="61" spans="4:4" x14ac:dyDescent="0.35">
      <c r="D61" s="20"/>
    </row>
    <row r="62" spans="4:4" x14ac:dyDescent="0.35">
      <c r="D62" s="19"/>
    </row>
    <row r="63" spans="4:4" x14ac:dyDescent="0.35">
      <c r="D63" s="20"/>
    </row>
    <row r="64" spans="4:4" x14ac:dyDescent="0.35">
      <c r="D64" s="19"/>
    </row>
    <row r="65" spans="4:4" x14ac:dyDescent="0.35">
      <c r="D65" s="20"/>
    </row>
    <row r="66" spans="4:4" x14ac:dyDescent="0.35">
      <c r="D66" s="19"/>
    </row>
    <row r="67" spans="4:4" x14ac:dyDescent="0.35">
      <c r="D67" s="20"/>
    </row>
    <row r="68" spans="4:4" x14ac:dyDescent="0.35">
      <c r="D68" s="19"/>
    </row>
    <row r="69" spans="4:4" x14ac:dyDescent="0.35">
      <c r="D69" s="20"/>
    </row>
    <row r="70" spans="4:4" x14ac:dyDescent="0.35">
      <c r="D70" s="19"/>
    </row>
    <row r="71" spans="4:4" x14ac:dyDescent="0.35">
      <c r="D71" s="20"/>
    </row>
    <row r="72" spans="4:4" x14ac:dyDescent="0.35">
      <c r="D72" s="19"/>
    </row>
    <row r="73" spans="4:4" x14ac:dyDescent="0.35">
      <c r="D73" s="20"/>
    </row>
    <row r="74" spans="4:4" x14ac:dyDescent="0.35">
      <c r="D74" s="19"/>
    </row>
    <row r="75" spans="4:4" x14ac:dyDescent="0.35">
      <c r="D75" s="20"/>
    </row>
    <row r="76" spans="4:4" x14ac:dyDescent="0.35">
      <c r="D76" s="19"/>
    </row>
    <row r="77" spans="4:4" x14ac:dyDescent="0.35">
      <c r="D77" s="20"/>
    </row>
    <row r="78" spans="4:4" x14ac:dyDescent="0.35">
      <c r="D78" s="19"/>
    </row>
    <row r="79" spans="4:4" x14ac:dyDescent="0.35">
      <c r="D79" s="20"/>
    </row>
    <row r="80" spans="4:4" x14ac:dyDescent="0.35">
      <c r="D80" s="19"/>
    </row>
    <row r="81" spans="4:4" x14ac:dyDescent="0.35">
      <c r="D81" s="20"/>
    </row>
    <row r="82" spans="4:4" x14ac:dyDescent="0.35">
      <c r="D82" s="19"/>
    </row>
    <row r="83" spans="4:4" x14ac:dyDescent="0.35">
      <c r="D83" s="20"/>
    </row>
    <row r="84" spans="4:4" x14ac:dyDescent="0.35">
      <c r="D84" s="19"/>
    </row>
    <row r="85" spans="4:4" x14ac:dyDescent="0.35">
      <c r="D85" s="20"/>
    </row>
    <row r="86" spans="4:4" x14ac:dyDescent="0.35">
      <c r="D86" s="19"/>
    </row>
    <row r="87" spans="4:4" x14ac:dyDescent="0.35">
      <c r="D87" s="20"/>
    </row>
    <row r="88" spans="4:4" x14ac:dyDescent="0.35">
      <c r="D88" s="19"/>
    </row>
    <row r="89" spans="4:4" x14ac:dyDescent="0.35">
      <c r="D89" s="20"/>
    </row>
    <row r="90" spans="4:4" x14ac:dyDescent="0.35">
      <c r="D90" s="19"/>
    </row>
    <row r="91" spans="4:4" x14ac:dyDescent="0.35">
      <c r="D91" s="20"/>
    </row>
    <row r="92" spans="4:4" x14ac:dyDescent="0.35">
      <c r="D92" s="19"/>
    </row>
    <row r="93" spans="4:4" x14ac:dyDescent="0.35">
      <c r="D93" s="20"/>
    </row>
    <row r="94" spans="4:4" x14ac:dyDescent="0.35">
      <c r="D94" s="19"/>
    </row>
    <row r="95" spans="4:4" x14ac:dyDescent="0.35">
      <c r="D95" s="20"/>
    </row>
    <row r="96" spans="4:4" x14ac:dyDescent="0.35">
      <c r="D96" s="19"/>
    </row>
    <row r="97" spans="4:4" x14ac:dyDescent="0.35">
      <c r="D97" s="20"/>
    </row>
    <row r="98" spans="4:4" x14ac:dyDescent="0.35">
      <c r="D98" s="19"/>
    </row>
    <row r="99" spans="4:4" x14ac:dyDescent="0.35">
      <c r="D99" s="20"/>
    </row>
    <row r="100" spans="4:4" x14ac:dyDescent="0.35">
      <c r="D100" s="19"/>
    </row>
    <row r="101" spans="4:4" x14ac:dyDescent="0.35">
      <c r="D101" s="20"/>
    </row>
    <row r="102" spans="4:4" x14ac:dyDescent="0.35">
      <c r="D102" s="19"/>
    </row>
    <row r="103" spans="4:4" x14ac:dyDescent="0.35">
      <c r="D103" s="20"/>
    </row>
    <row r="104" spans="4:4" x14ac:dyDescent="0.35">
      <c r="D104" s="19"/>
    </row>
    <row r="105" spans="4:4" x14ac:dyDescent="0.35">
      <c r="D105" s="20"/>
    </row>
    <row r="106" spans="4:4" x14ac:dyDescent="0.35">
      <c r="D106" s="19"/>
    </row>
    <row r="107" spans="4:4" x14ac:dyDescent="0.35">
      <c r="D107" s="20"/>
    </row>
    <row r="108" spans="4:4" x14ac:dyDescent="0.35">
      <c r="D108" s="19"/>
    </row>
    <row r="109" spans="4:4" x14ac:dyDescent="0.35">
      <c r="D109" s="20"/>
    </row>
    <row r="110" spans="4:4" x14ac:dyDescent="0.35">
      <c r="D110" s="19"/>
    </row>
    <row r="111" spans="4:4" x14ac:dyDescent="0.35">
      <c r="D111" s="20"/>
    </row>
    <row r="112" spans="4:4" x14ac:dyDescent="0.35">
      <c r="D112" s="19"/>
    </row>
    <row r="113" spans="4:4" x14ac:dyDescent="0.35">
      <c r="D113" s="20"/>
    </row>
    <row r="114" spans="4:4" x14ac:dyDescent="0.35">
      <c r="D114" s="19"/>
    </row>
    <row r="115" spans="4:4" x14ac:dyDescent="0.35">
      <c r="D115" s="20"/>
    </row>
    <row r="116" spans="4:4" x14ac:dyDescent="0.35">
      <c r="D116" s="19"/>
    </row>
    <row r="117" spans="4:4" x14ac:dyDescent="0.35">
      <c r="D117" s="20"/>
    </row>
    <row r="118" spans="4:4" x14ac:dyDescent="0.35">
      <c r="D118" s="19"/>
    </row>
    <row r="119" spans="4:4" x14ac:dyDescent="0.35">
      <c r="D119" s="20"/>
    </row>
    <row r="120" spans="4:4" x14ac:dyDescent="0.35">
      <c r="D120" s="19"/>
    </row>
    <row r="121" spans="4:4" x14ac:dyDescent="0.35">
      <c r="D121" s="20"/>
    </row>
    <row r="122" spans="4:4" x14ac:dyDescent="0.35">
      <c r="D122" s="19"/>
    </row>
    <row r="123" spans="4:4" x14ac:dyDescent="0.35">
      <c r="D123" s="20"/>
    </row>
    <row r="124" spans="4:4" x14ac:dyDescent="0.35">
      <c r="D124" s="19"/>
    </row>
    <row r="125" spans="4:4" x14ac:dyDescent="0.35">
      <c r="D125" s="20"/>
    </row>
    <row r="126" spans="4:4" x14ac:dyDescent="0.35">
      <c r="D126" s="19"/>
    </row>
    <row r="127" spans="4:4" x14ac:dyDescent="0.35">
      <c r="D127" s="20"/>
    </row>
    <row r="128" spans="4:4" x14ac:dyDescent="0.35">
      <c r="D128" s="19"/>
    </row>
    <row r="129" spans="4:4" x14ac:dyDescent="0.35">
      <c r="D129" s="20"/>
    </row>
    <row r="130" spans="4:4" x14ac:dyDescent="0.35">
      <c r="D130" s="19"/>
    </row>
    <row r="131" spans="4:4" x14ac:dyDescent="0.35">
      <c r="D131" s="20"/>
    </row>
    <row r="132" spans="4:4" x14ac:dyDescent="0.35">
      <c r="D132" s="19"/>
    </row>
    <row r="133" spans="4:4" x14ac:dyDescent="0.35">
      <c r="D133" s="20"/>
    </row>
    <row r="134" spans="4:4" x14ac:dyDescent="0.35">
      <c r="D134" s="19"/>
    </row>
    <row r="135" spans="4:4" x14ac:dyDescent="0.35">
      <c r="D135" s="20"/>
    </row>
    <row r="136" spans="4:4" x14ac:dyDescent="0.35">
      <c r="D136" s="19"/>
    </row>
    <row r="137" spans="4:4" x14ac:dyDescent="0.35">
      <c r="D137" s="20"/>
    </row>
    <row r="138" spans="4:4" x14ac:dyDescent="0.35">
      <c r="D138" s="19"/>
    </row>
    <row r="139" spans="4:4" x14ac:dyDescent="0.35">
      <c r="D139" s="20"/>
    </row>
    <row r="140" spans="4:4" x14ac:dyDescent="0.35">
      <c r="D140" s="19"/>
    </row>
    <row r="141" spans="4:4" x14ac:dyDescent="0.35">
      <c r="D141" s="20"/>
    </row>
    <row r="142" spans="4:4" x14ac:dyDescent="0.35">
      <c r="D142" s="19"/>
    </row>
    <row r="143" spans="4:4" x14ac:dyDescent="0.35">
      <c r="D143" s="20"/>
    </row>
    <row r="144" spans="4:4" x14ac:dyDescent="0.35">
      <c r="D144" s="19"/>
    </row>
    <row r="145" spans="4:4" x14ac:dyDescent="0.35">
      <c r="D145" s="20"/>
    </row>
    <row r="146" spans="4:4" x14ac:dyDescent="0.35">
      <c r="D146" s="19"/>
    </row>
    <row r="147" spans="4:4" x14ac:dyDescent="0.35">
      <c r="D147" s="20"/>
    </row>
    <row r="148" spans="4:4" x14ac:dyDescent="0.35">
      <c r="D148" s="19"/>
    </row>
    <row r="149" spans="4:4" x14ac:dyDescent="0.35">
      <c r="D149" s="20"/>
    </row>
    <row r="150" spans="4:4" x14ac:dyDescent="0.35">
      <c r="D150" s="19"/>
    </row>
    <row r="151" spans="4:4" x14ac:dyDescent="0.35">
      <c r="D151" s="20"/>
    </row>
    <row r="152" spans="4:4" x14ac:dyDescent="0.35">
      <c r="D152" s="19"/>
    </row>
    <row r="153" spans="4:4" x14ac:dyDescent="0.35">
      <c r="D153" s="20"/>
    </row>
    <row r="154" spans="4:4" x14ac:dyDescent="0.35">
      <c r="D154" s="19"/>
    </row>
    <row r="155" spans="4:4" x14ac:dyDescent="0.35">
      <c r="D155" s="20"/>
    </row>
    <row r="156" spans="4:4" x14ac:dyDescent="0.35">
      <c r="D156" s="19"/>
    </row>
    <row r="157" spans="4:4" x14ac:dyDescent="0.35">
      <c r="D157" s="20"/>
    </row>
    <row r="158" spans="4:4" x14ac:dyDescent="0.35">
      <c r="D158" s="19"/>
    </row>
    <row r="159" spans="4:4" x14ac:dyDescent="0.35">
      <c r="D159" s="20"/>
    </row>
    <row r="160" spans="4:4" x14ac:dyDescent="0.35">
      <c r="D160" s="19"/>
    </row>
    <row r="161" spans="4:4" x14ac:dyDescent="0.35">
      <c r="D161" s="20"/>
    </row>
    <row r="162" spans="4:4" x14ac:dyDescent="0.35">
      <c r="D162" s="19"/>
    </row>
    <row r="163" spans="4:4" x14ac:dyDescent="0.35">
      <c r="D163" s="20"/>
    </row>
    <row r="164" spans="4:4" x14ac:dyDescent="0.35">
      <c r="D164" s="19"/>
    </row>
    <row r="165" spans="4:4" x14ac:dyDescent="0.35">
      <c r="D165" s="20"/>
    </row>
    <row r="166" spans="4:4" x14ac:dyDescent="0.35">
      <c r="D166" s="19"/>
    </row>
    <row r="167" spans="4:4" x14ac:dyDescent="0.35">
      <c r="D167" s="20"/>
    </row>
    <row r="168" spans="4:4" x14ac:dyDescent="0.35">
      <c r="D168" s="19"/>
    </row>
    <row r="169" spans="4:4" x14ac:dyDescent="0.35">
      <c r="D169" s="20"/>
    </row>
    <row r="170" spans="4:4" x14ac:dyDescent="0.35">
      <c r="D170" s="19"/>
    </row>
    <row r="171" spans="4:4" x14ac:dyDescent="0.35">
      <c r="D171" s="20"/>
    </row>
    <row r="172" spans="4:4" x14ac:dyDescent="0.35">
      <c r="D172" s="19"/>
    </row>
    <row r="173" spans="4:4" x14ac:dyDescent="0.35">
      <c r="D173" s="20"/>
    </row>
    <row r="174" spans="4:4" x14ac:dyDescent="0.35">
      <c r="D174" s="19"/>
    </row>
    <row r="175" spans="4:4" x14ac:dyDescent="0.35">
      <c r="D175" s="20"/>
    </row>
    <row r="176" spans="4:4" x14ac:dyDescent="0.35">
      <c r="D176" s="19"/>
    </row>
    <row r="177" spans="4:4" x14ac:dyDescent="0.35">
      <c r="D177" s="20"/>
    </row>
    <row r="178" spans="4:4" x14ac:dyDescent="0.35">
      <c r="D178" s="19"/>
    </row>
    <row r="179" spans="4:4" x14ac:dyDescent="0.35">
      <c r="D179" s="20"/>
    </row>
    <row r="180" spans="4:4" x14ac:dyDescent="0.35">
      <c r="D180" s="19"/>
    </row>
    <row r="181" spans="4:4" x14ac:dyDescent="0.35">
      <c r="D181" s="20"/>
    </row>
    <row r="182" spans="4:4" x14ac:dyDescent="0.35">
      <c r="D182" s="19"/>
    </row>
    <row r="183" spans="4:4" x14ac:dyDescent="0.35">
      <c r="D183" s="20"/>
    </row>
    <row r="184" spans="4:4" x14ac:dyDescent="0.35">
      <c r="D184" s="19"/>
    </row>
    <row r="185" spans="4:4" x14ac:dyDescent="0.35">
      <c r="D185" s="20"/>
    </row>
    <row r="186" spans="4:4" x14ac:dyDescent="0.35">
      <c r="D186" s="19"/>
    </row>
    <row r="187" spans="4:4" x14ac:dyDescent="0.35">
      <c r="D187" s="20"/>
    </row>
    <row r="188" spans="4:4" x14ac:dyDescent="0.35">
      <c r="D188" s="19"/>
    </row>
    <row r="189" spans="4:4" x14ac:dyDescent="0.35">
      <c r="D189" s="20"/>
    </row>
    <row r="190" spans="4:4" x14ac:dyDescent="0.35">
      <c r="D190" s="19"/>
    </row>
    <row r="191" spans="4:4" x14ac:dyDescent="0.35">
      <c r="D191" s="20"/>
    </row>
    <row r="192" spans="4:4" x14ac:dyDescent="0.35">
      <c r="D192" s="19"/>
    </row>
    <row r="193" spans="4:4" x14ac:dyDescent="0.35">
      <c r="D193" s="20"/>
    </row>
    <row r="194" spans="4:4" x14ac:dyDescent="0.35">
      <c r="D194" s="19"/>
    </row>
    <row r="195" spans="4:4" x14ac:dyDescent="0.35">
      <c r="D195" s="20"/>
    </row>
    <row r="196" spans="4:4" x14ac:dyDescent="0.35">
      <c r="D196" s="19"/>
    </row>
    <row r="197" spans="4:4" x14ac:dyDescent="0.35">
      <c r="D197" s="20"/>
    </row>
    <row r="198" spans="4:4" x14ac:dyDescent="0.35">
      <c r="D198" s="19"/>
    </row>
    <row r="199" spans="4:4" x14ac:dyDescent="0.35">
      <c r="D199" s="20"/>
    </row>
    <row r="200" spans="4:4" x14ac:dyDescent="0.35">
      <c r="D200" s="19"/>
    </row>
    <row r="201" spans="4:4" x14ac:dyDescent="0.35">
      <c r="D201" s="20"/>
    </row>
    <row r="202" spans="4:4" x14ac:dyDescent="0.35">
      <c r="D202" s="19"/>
    </row>
    <row r="203" spans="4:4" x14ac:dyDescent="0.35">
      <c r="D203" s="20"/>
    </row>
    <row r="204" spans="4:4" x14ac:dyDescent="0.35">
      <c r="D204" s="19"/>
    </row>
    <row r="205" spans="4:4" x14ac:dyDescent="0.35">
      <c r="D205" s="20"/>
    </row>
    <row r="206" spans="4:4" x14ac:dyDescent="0.35">
      <c r="D206" s="19"/>
    </row>
    <row r="207" spans="4:4" x14ac:dyDescent="0.35">
      <c r="D207" s="20"/>
    </row>
    <row r="208" spans="4:4" x14ac:dyDescent="0.35">
      <c r="D208" s="19"/>
    </row>
    <row r="209" spans="4:4" x14ac:dyDescent="0.35">
      <c r="D209" s="20"/>
    </row>
    <row r="210" spans="4:4" x14ac:dyDescent="0.35">
      <c r="D210" s="19"/>
    </row>
    <row r="211" spans="4:4" x14ac:dyDescent="0.35">
      <c r="D211" s="20"/>
    </row>
    <row r="212" spans="4:4" x14ac:dyDescent="0.35">
      <c r="D212" s="19"/>
    </row>
    <row r="213" spans="4:4" x14ac:dyDescent="0.35">
      <c r="D213" s="20"/>
    </row>
    <row r="214" spans="4:4" x14ac:dyDescent="0.35">
      <c r="D214" s="19"/>
    </row>
    <row r="215" spans="4:4" x14ac:dyDescent="0.35">
      <c r="D215" s="20"/>
    </row>
    <row r="216" spans="4:4" x14ac:dyDescent="0.35">
      <c r="D216" s="19"/>
    </row>
    <row r="217" spans="4:4" x14ac:dyDescent="0.35">
      <c r="D217" s="20"/>
    </row>
    <row r="218" spans="4:4" x14ac:dyDescent="0.35">
      <c r="D218" s="19"/>
    </row>
  </sheetData>
  <mergeCells count="1">
    <mergeCell ref="D3:G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13F7-F05A-4564-BAC4-07FC4DC25FB7}">
  <sheetPr codeName="Hoja2">
    <tabColor rgb="FF00B050"/>
  </sheetPr>
  <dimension ref="B1:P38"/>
  <sheetViews>
    <sheetView workbookViewId="0">
      <selection activeCell="H16" sqref="H16"/>
    </sheetView>
  </sheetViews>
  <sheetFormatPr baseColWidth="10" defaultRowHeight="14.5" x14ac:dyDescent="0.35"/>
  <cols>
    <col min="4" max="4" width="10.6328125" bestFit="1" customWidth="1"/>
    <col min="5" max="5" width="10.81640625" customWidth="1"/>
    <col min="8" max="8" width="18.81640625" bestFit="1" customWidth="1"/>
    <col min="9" max="9" width="15.08984375" bestFit="1" customWidth="1"/>
    <col min="11" max="11" width="10.90625" hidden="1" customWidth="1"/>
    <col min="12" max="12" width="10.90625" collapsed="1"/>
    <col min="15" max="15" width="15.08984375" bestFit="1" customWidth="1"/>
  </cols>
  <sheetData>
    <row r="1" spans="2:16" ht="15" thickBot="1" x14ac:dyDescent="0.4"/>
    <row r="2" spans="2:16" ht="21" x14ac:dyDescent="0.35">
      <c r="B2" s="44" t="s">
        <v>145</v>
      </c>
      <c r="C2" s="45"/>
      <c r="D2" s="45"/>
      <c r="E2" s="45"/>
      <c r="F2" s="45"/>
      <c r="G2" s="45"/>
      <c r="H2" s="46"/>
      <c r="I2" s="10"/>
    </row>
    <row r="3" spans="2:16" ht="21" x14ac:dyDescent="0.35">
      <c r="B3" s="47"/>
      <c r="C3" s="48"/>
      <c r="D3" s="48"/>
      <c r="E3" s="48"/>
      <c r="F3" s="48"/>
      <c r="G3" s="48"/>
      <c r="H3" s="49"/>
      <c r="I3" s="10"/>
    </row>
    <row r="4" spans="2:16" ht="21.5" thickBot="1" x14ac:dyDescent="0.4">
      <c r="B4" s="50"/>
      <c r="C4" s="51"/>
      <c r="D4" s="51"/>
      <c r="E4" s="51"/>
      <c r="F4" s="51"/>
      <c r="G4" s="51"/>
      <c r="H4" s="52"/>
      <c r="I4" s="10"/>
    </row>
    <row r="7" spans="2:16" x14ac:dyDescent="0.35">
      <c r="B7" t="s">
        <v>146</v>
      </c>
      <c r="C7" t="s">
        <v>149</v>
      </c>
      <c r="D7" t="s">
        <v>147</v>
      </c>
      <c r="E7" t="s">
        <v>150</v>
      </c>
      <c r="F7" t="s">
        <v>148</v>
      </c>
    </row>
    <row r="8" spans="2:16" x14ac:dyDescent="0.35">
      <c r="B8" t="s">
        <v>1</v>
      </c>
      <c r="C8" s="11">
        <v>3251</v>
      </c>
      <c r="D8" s="6">
        <v>3988</v>
      </c>
      <c r="E8" s="1">
        <f>SUMIFS(salidas[Amount],salidas[Harvest Code],entradas[[#This Row],[Harvest]])</f>
        <v>0</v>
      </c>
      <c r="F8" s="11">
        <v>2020</v>
      </c>
    </row>
    <row r="9" spans="2:16" ht="15" thickBot="1" x14ac:dyDescent="0.4">
      <c r="B9" t="s">
        <v>3</v>
      </c>
      <c r="C9" s="11">
        <v>3217</v>
      </c>
      <c r="D9" s="6">
        <v>2329</v>
      </c>
      <c r="E9" s="1">
        <f>SUMIFS(salidas[Amount],salidas[Harvest Code],entradas[[#This Row],[Harvest]])</f>
        <v>0</v>
      </c>
      <c r="F9" s="11">
        <v>2020</v>
      </c>
      <c r="L9" s="1"/>
      <c r="N9" s="21"/>
    </row>
    <row r="10" spans="2:16" ht="15" thickBot="1" x14ac:dyDescent="0.4">
      <c r="B10" t="s">
        <v>5</v>
      </c>
      <c r="C10" s="11">
        <v>1655</v>
      </c>
      <c r="D10" s="6">
        <v>6727</v>
      </c>
      <c r="E10" s="1">
        <f>SUMIFS(salidas[Amount],salidas[Harvest Code],entradas[[#This Row],[Harvest]])</f>
        <v>0</v>
      </c>
      <c r="F10" s="11">
        <v>2020</v>
      </c>
      <c r="H10" s="53" t="s">
        <v>151</v>
      </c>
      <c r="I10" s="54"/>
      <c r="L10" s="1"/>
    </row>
    <row r="11" spans="2:16" x14ac:dyDescent="0.35">
      <c r="B11" t="s">
        <v>6</v>
      </c>
      <c r="C11" s="11">
        <v>1342</v>
      </c>
      <c r="D11" s="6">
        <v>5443</v>
      </c>
      <c r="E11" s="1">
        <f>SUMIFS(salidas[Amount],salidas[Harvest Code],entradas[[#This Row],[Harvest]])</f>
        <v>0</v>
      </c>
      <c r="F11" s="11">
        <v>2021</v>
      </c>
    </row>
    <row r="12" spans="2:16" x14ac:dyDescent="0.35">
      <c r="B12" t="s">
        <v>7</v>
      </c>
      <c r="C12" s="11">
        <v>1020</v>
      </c>
      <c r="D12" s="6">
        <v>5953.61</v>
      </c>
      <c r="E12" s="1">
        <f>SUMIFS(salidas[Amount],salidas[Harvest Code],entradas[[#This Row],[Harvest]])</f>
        <v>0</v>
      </c>
      <c r="F12" s="11">
        <v>2021</v>
      </c>
      <c r="H12" s="13" t="s">
        <v>78</v>
      </c>
      <c r="I12" s="12">
        <f>SUMIFS(salidas[Total Purchase ($)],salidas[Harvest Code],Entries!H12)-SUMIFS(salidas[Amount],salidas[Harvest Code],Entries!H12,salidas[Client],"Consumo interno")</f>
        <v>14943504</v>
      </c>
    </row>
    <row r="13" spans="2:16" x14ac:dyDescent="0.35">
      <c r="B13" t="s">
        <v>8</v>
      </c>
      <c r="C13" s="11">
        <v>1610</v>
      </c>
      <c r="D13" s="6">
        <v>2622</v>
      </c>
      <c r="E13" s="1">
        <f>SUMIFS(salidas[Amount],salidas[Harvest Code],entradas[[#This Row],[Harvest]])</f>
        <v>0</v>
      </c>
      <c r="F13" s="11">
        <v>2021</v>
      </c>
      <c r="H13" s="13" t="s">
        <v>152</v>
      </c>
      <c r="I13" s="14">
        <f>(VLOOKUP(H12,entradas[],2,FALSE)-VLOOKUP(H12,entradas[],5,FALSE))-SUMIFS(salidas[Amount],salidas[Harvest Code],Entries!H12,salidas[Client],"Consumo interno")</f>
        <v>284</v>
      </c>
      <c r="J13" s="15"/>
      <c r="K13" s="15"/>
      <c r="L13" s="15"/>
      <c r="M13" s="15">
        <v>295</v>
      </c>
      <c r="N13" s="15" t="s">
        <v>16</v>
      </c>
      <c r="O13" s="15"/>
      <c r="P13" s="15"/>
    </row>
    <row r="14" spans="2:16" x14ac:dyDescent="0.35">
      <c r="B14" t="s">
        <v>9</v>
      </c>
      <c r="C14" s="11">
        <v>1953</v>
      </c>
      <c r="D14" s="6">
        <v>2479</v>
      </c>
      <c r="E14" s="1">
        <f>SUMIFS(salidas[Amount],salidas[Harvest Code],entradas[[#This Row],[Harvest]])</f>
        <v>0</v>
      </c>
      <c r="F14" s="11">
        <v>2021</v>
      </c>
      <c r="H14" s="13" t="s">
        <v>153</v>
      </c>
      <c r="I14" s="16">
        <f>SUMIFS(salidas[Amount],salidas[Harvest Code],Entries!H12,salidas[Client],"Consumo interno")*-1</f>
        <v>4</v>
      </c>
      <c r="J14" s="15"/>
      <c r="K14" s="15"/>
      <c r="L14" s="15"/>
      <c r="M14" s="15">
        <v>825</v>
      </c>
      <c r="N14" s="15" t="s">
        <v>15</v>
      </c>
      <c r="O14" s="15"/>
      <c r="P14" s="15">
        <f>620+118</f>
        <v>738</v>
      </c>
    </row>
    <row r="15" spans="2:16" x14ac:dyDescent="0.35">
      <c r="B15" t="s">
        <v>10</v>
      </c>
      <c r="C15" s="11">
        <v>2083</v>
      </c>
      <c r="D15" s="6">
        <v>2397</v>
      </c>
      <c r="E15" s="1">
        <f>SUMIFS(salidas[Amount],salidas[Harvest Code],entradas[[#This Row],[Harvest]])</f>
        <v>0</v>
      </c>
      <c r="F15" s="11">
        <v>2021</v>
      </c>
      <c r="H15" s="13" t="s">
        <v>154</v>
      </c>
      <c r="I15" s="17">
        <f>I12-VLOOKUP(H12,entradas[],2,FALSE)*VLOOKUP(H12,entradas[],4,FALSE)</f>
        <v>14943504</v>
      </c>
      <c r="J15" s="15"/>
      <c r="K15" s="15"/>
      <c r="L15" s="15"/>
      <c r="M15" s="15"/>
      <c r="N15" s="15"/>
      <c r="O15" s="15"/>
      <c r="P15" s="15"/>
    </row>
    <row r="16" spans="2:16" x14ac:dyDescent="0.35">
      <c r="B16" t="s">
        <v>11</v>
      </c>
      <c r="C16" s="11">
        <v>1909</v>
      </c>
      <c r="D16" s="6">
        <v>2463</v>
      </c>
      <c r="E16" s="1">
        <f>SUMIFS(salidas[Amount],salidas[Harvest Code],entradas[[#This Row],[Harvest]])</f>
        <v>0</v>
      </c>
      <c r="F16" s="11">
        <v>2022</v>
      </c>
      <c r="I16" s="15">
        <v>2380</v>
      </c>
      <c r="J16" s="15"/>
      <c r="K16" s="15"/>
      <c r="L16" s="15"/>
      <c r="M16" s="15"/>
      <c r="N16" s="15"/>
      <c r="O16" s="15"/>
      <c r="P16" s="15"/>
    </row>
    <row r="17" spans="2:16" x14ac:dyDescent="0.35">
      <c r="B17" t="s">
        <v>12</v>
      </c>
      <c r="C17" s="11">
        <v>1125</v>
      </c>
      <c r="D17" s="6">
        <v>3869</v>
      </c>
      <c r="E17" s="1">
        <f>SUMIFS(salidas[Amount],salidas[Harvest Code],entradas[[#This Row],[Harvest]])</f>
        <v>0</v>
      </c>
      <c r="F17" s="11">
        <v>2022</v>
      </c>
      <c r="J17" s="15">
        <v>538</v>
      </c>
      <c r="K17" s="15"/>
      <c r="L17" s="15"/>
      <c r="M17" s="15"/>
      <c r="N17" s="15"/>
      <c r="O17" s="15"/>
      <c r="P17" s="15"/>
    </row>
    <row r="18" spans="2:16" x14ac:dyDescent="0.35">
      <c r="B18" t="s">
        <v>13</v>
      </c>
      <c r="C18" s="11">
        <v>2986</v>
      </c>
      <c r="D18" s="6">
        <v>1734</v>
      </c>
      <c r="E18" s="1">
        <f>SUMIFS(salidas[Amount],salidas[Harvest Code],entradas[[#This Row],[Harvest]])</f>
        <v>-13</v>
      </c>
      <c r="F18" s="11">
        <v>2022</v>
      </c>
      <c r="I18" s="18"/>
      <c r="J18" s="15">
        <v>200</v>
      </c>
      <c r="K18" s="15"/>
      <c r="L18" s="15"/>
      <c r="M18" s="15"/>
      <c r="N18" s="15"/>
      <c r="O18" s="15"/>
      <c r="P18" s="15"/>
    </row>
    <row r="19" spans="2:16" x14ac:dyDescent="0.35">
      <c r="B19" t="s">
        <v>27</v>
      </c>
      <c r="C19" s="11">
        <v>2053</v>
      </c>
      <c r="D19" s="6">
        <v>2010</v>
      </c>
      <c r="E19" s="1">
        <f>SUMIFS(salidas[Amount],salidas[Harvest Code],entradas[[#This Row],[Harvest]])</f>
        <v>0</v>
      </c>
      <c r="F19" s="11">
        <v>2022</v>
      </c>
      <c r="J19" s="15"/>
      <c r="K19" s="15"/>
      <c r="L19" s="15"/>
      <c r="M19" s="15"/>
      <c r="N19" s="15"/>
      <c r="O19" s="15"/>
      <c r="P19" s="15"/>
    </row>
    <row r="20" spans="2:16" x14ac:dyDescent="0.35">
      <c r="B20" t="s">
        <v>34</v>
      </c>
      <c r="C20" s="11">
        <v>2390</v>
      </c>
      <c r="D20" s="6">
        <v>1984</v>
      </c>
      <c r="E20" s="1">
        <f>SUMIFS(salidas[Amount],salidas[Harvest Code],entradas[[#This Row],[Harvest]])</f>
        <v>0</v>
      </c>
      <c r="F20" s="11">
        <v>2022</v>
      </c>
      <c r="J20" s="15"/>
      <c r="K20" s="15"/>
      <c r="L20" s="15"/>
      <c r="M20" s="15" t="s">
        <v>27</v>
      </c>
      <c r="N20" s="15">
        <f>SUMIFS(salidas[Amount],salidas[Harvest Code],Entries!M20,salidas[Client],"Entradas")</f>
        <v>2053</v>
      </c>
      <c r="O20" s="15"/>
      <c r="P20" s="15"/>
    </row>
    <row r="21" spans="2:16" x14ac:dyDescent="0.35">
      <c r="B21" t="s">
        <v>40</v>
      </c>
      <c r="C21" s="11">
        <v>1559</v>
      </c>
      <c r="D21" s="6">
        <v>2796</v>
      </c>
      <c r="E21" s="1">
        <f>SUMIFS(salidas[Amount],salidas[Harvest Code],entradas[[#This Row],[Harvest]])</f>
        <v>0</v>
      </c>
      <c r="F21" s="11">
        <v>2022</v>
      </c>
    </row>
    <row r="22" spans="2:16" x14ac:dyDescent="0.35">
      <c r="B22" t="s">
        <v>43</v>
      </c>
      <c r="C22" s="11">
        <v>1736</v>
      </c>
      <c r="D22" s="6">
        <v>2385</v>
      </c>
      <c r="E22" s="1">
        <f>SUMIFS(salidas[Amount],salidas[Harvest Code],entradas[[#This Row],[Harvest]])</f>
        <v>0</v>
      </c>
      <c r="F22" s="11">
        <v>2022</v>
      </c>
      <c r="I22" s="11"/>
    </row>
    <row r="23" spans="2:16" x14ac:dyDescent="0.35">
      <c r="B23" t="s">
        <v>47</v>
      </c>
      <c r="C23" s="11">
        <v>2277</v>
      </c>
      <c r="D23" s="6">
        <v>2335</v>
      </c>
      <c r="E23" s="1">
        <f>SUMIFS(salidas[Amount],salidas[Harvest Code],entradas[[#This Row],[Harvest]])</f>
        <v>0</v>
      </c>
      <c r="F23" s="11">
        <v>2023</v>
      </c>
    </row>
    <row r="24" spans="2:16" x14ac:dyDescent="0.35">
      <c r="B24" t="s">
        <v>48</v>
      </c>
      <c r="C24" s="11">
        <v>2508</v>
      </c>
      <c r="D24" s="6">
        <v>1672</v>
      </c>
      <c r="E24" s="1">
        <f>SUMIFS(salidas[Amount],salidas[Harvest Code],entradas[[#This Row],[Harvest]])</f>
        <v>68</v>
      </c>
      <c r="F24" s="11">
        <v>2023</v>
      </c>
      <c r="M24" s="1"/>
    </row>
    <row r="25" spans="2:16" x14ac:dyDescent="0.35">
      <c r="B25" t="s">
        <v>73</v>
      </c>
      <c r="C25" s="11">
        <v>1177</v>
      </c>
      <c r="D25" s="6">
        <v>1668</v>
      </c>
      <c r="E25" s="1">
        <f>SUMIFS(salidas[Amount],salidas[Harvest Code],entradas[[#This Row],[Harvest]])</f>
        <v>0</v>
      </c>
      <c r="F25" s="11">
        <v>2023</v>
      </c>
    </row>
    <row r="26" spans="2:16" x14ac:dyDescent="0.35">
      <c r="B26" t="s">
        <v>75</v>
      </c>
      <c r="C26" s="11">
        <v>2261</v>
      </c>
      <c r="D26" s="6">
        <v>1970</v>
      </c>
      <c r="E26" s="1">
        <f>SUMIFS(salidas[Amount],salidas[Harvest Code],entradas[[#This Row],[Harvest]])</f>
        <v>5</v>
      </c>
      <c r="F26" s="11">
        <v>2023</v>
      </c>
    </row>
    <row r="27" spans="2:16" x14ac:dyDescent="0.35">
      <c r="B27" t="s">
        <v>78</v>
      </c>
      <c r="C27" s="11">
        <v>2303</v>
      </c>
      <c r="D27" s="6">
        <v>2080</v>
      </c>
      <c r="E27" s="1">
        <f>SUMIFS(salidas[Amount],salidas[Harvest Code],entradas[[#This Row],[Harvest]])</f>
        <v>0</v>
      </c>
      <c r="F27" s="11">
        <v>2023</v>
      </c>
    </row>
    <row r="28" spans="2:16" x14ac:dyDescent="0.35">
      <c r="B28" t="s">
        <v>81</v>
      </c>
      <c r="C28" s="11">
        <v>3157</v>
      </c>
      <c r="D28" s="6">
        <v>1376</v>
      </c>
      <c r="E28" s="1">
        <f>SUMIFS(salidas[Amount],salidas[Harvest Code],entradas[[#This Row],[Harvest]])</f>
        <v>0</v>
      </c>
      <c r="F28" s="11">
        <v>2023</v>
      </c>
      <c r="H28" s="1"/>
      <c r="I28" s="11"/>
    </row>
    <row r="29" spans="2:16" x14ac:dyDescent="0.35">
      <c r="B29" t="s">
        <v>83</v>
      </c>
      <c r="C29" s="11">
        <v>963</v>
      </c>
      <c r="D29" s="6">
        <v>4448</v>
      </c>
      <c r="E29" s="1">
        <f>SUMIFS(salidas[Amount],salidas[Harvest Code],entradas[[#This Row],[Harvest]])</f>
        <v>0</v>
      </c>
      <c r="F29" s="11">
        <v>2023</v>
      </c>
    </row>
    <row r="30" spans="2:16" x14ac:dyDescent="0.35">
      <c r="B30" t="s">
        <v>84</v>
      </c>
      <c r="C30" s="11">
        <v>1758</v>
      </c>
      <c r="D30" s="6">
        <v>2937</v>
      </c>
      <c r="E30" s="1">
        <f>SUMIFS(salidas[Amount],salidas[Harvest Code],entradas[[#This Row],[Harvest]])</f>
        <v>52</v>
      </c>
      <c r="F30" s="11">
        <v>2023</v>
      </c>
      <c r="I30" s="11"/>
    </row>
    <row r="31" spans="2:16" x14ac:dyDescent="0.35">
      <c r="B31" t="s">
        <v>88</v>
      </c>
      <c r="C31" s="11">
        <v>888</v>
      </c>
      <c r="D31" s="6">
        <v>2719</v>
      </c>
      <c r="E31" s="1">
        <f>SUMIFS(salidas[Amount],salidas[Harvest Code],entradas[[#This Row],[Harvest]])</f>
        <v>0</v>
      </c>
      <c r="F31" s="11">
        <v>2024</v>
      </c>
    </row>
    <row r="32" spans="2:16" x14ac:dyDescent="0.35">
      <c r="B32" t="s">
        <v>89</v>
      </c>
      <c r="C32" s="11">
        <v>1149</v>
      </c>
      <c r="D32" s="6">
        <v>2500</v>
      </c>
      <c r="E32" s="1">
        <f>SUMIFS(salidas[Amount],salidas[Harvest Code],entradas[[#This Row],[Harvest]])</f>
        <v>0</v>
      </c>
      <c r="F32" s="11">
        <v>2024</v>
      </c>
    </row>
    <row r="33" spans="2:14" x14ac:dyDescent="0.35">
      <c r="B33" t="s">
        <v>92</v>
      </c>
      <c r="C33" s="11">
        <v>679</v>
      </c>
      <c r="D33" s="6">
        <v>2200</v>
      </c>
      <c r="E33" s="1">
        <f>SUMIFS(salidas[Amount],salidas[Harvest Code],entradas[[#This Row],[Harvest]])</f>
        <v>96</v>
      </c>
      <c r="F33" s="11">
        <v>2024</v>
      </c>
    </row>
    <row r="34" spans="2:14" x14ac:dyDescent="0.35">
      <c r="B34" t="s">
        <v>93</v>
      </c>
      <c r="C34" s="11">
        <v>1569</v>
      </c>
      <c r="D34" s="6">
        <v>2422</v>
      </c>
      <c r="E34" s="1">
        <f>SUMIFS(salidas[Amount],salidas[Harvest Code],entradas[[#This Row],[Harvest]])</f>
        <v>-66</v>
      </c>
      <c r="F34" s="11">
        <v>2024</v>
      </c>
    </row>
    <row r="35" spans="2:14" x14ac:dyDescent="0.35">
      <c r="B35" t="s">
        <v>94</v>
      </c>
      <c r="C35" s="11">
        <v>996</v>
      </c>
      <c r="D35" s="6">
        <v>3117</v>
      </c>
      <c r="E35" s="1">
        <f>SUMIFS(salidas[Amount],salidas[Harvest Code],entradas[[#This Row],[Harvest]])</f>
        <v>77</v>
      </c>
      <c r="F35" s="11">
        <v>2024</v>
      </c>
    </row>
    <row r="36" spans="2:14" x14ac:dyDescent="0.35">
      <c r="B36" t="s">
        <v>101</v>
      </c>
      <c r="C36" s="11">
        <v>3115</v>
      </c>
      <c r="D36" s="6">
        <v>3500</v>
      </c>
      <c r="E36" s="1">
        <f>SUMIFS(salidas[Amount],salidas[Harvest Code],entradas[[#This Row],[Harvest]])</f>
        <v>1444</v>
      </c>
      <c r="F36" s="11">
        <v>2024</v>
      </c>
    </row>
    <row r="38" spans="2:14" x14ac:dyDescent="0.35">
      <c r="N38" s="11"/>
    </row>
  </sheetData>
  <mergeCells count="2">
    <mergeCell ref="B2:H4"/>
    <mergeCell ref="H10:I10"/>
  </mergeCells>
  <phoneticPr fontId="6" type="noConversion"/>
  <dataValidations count="2">
    <dataValidation type="list" allowBlank="1" showInputMessage="1" showErrorMessage="1" sqref="L15" xr:uid="{B26F1312-C0B0-4520-8FA1-9D33852A2D49}">
      <formula1>#REF!</formula1>
    </dataValidation>
    <dataValidation type="list" allowBlank="1" showInputMessage="1" showErrorMessage="1" sqref="H12" xr:uid="{F1851735-C588-4F54-8ABF-7EA62658416E}">
      <formula1>$B$8:$B$36</formula1>
    </dataValidation>
  </dataValidations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C987C-0B8F-4F02-BDCA-AEE539CA4440}">
  <sheetPr codeName="Hoja3">
    <tabColor theme="4"/>
  </sheetPr>
  <dimension ref="B1:Q585"/>
  <sheetViews>
    <sheetView topLeftCell="A6" workbookViewId="0">
      <selection activeCell="D6" sqref="D6"/>
    </sheetView>
  </sheetViews>
  <sheetFormatPr baseColWidth="10" defaultRowHeight="14.5" x14ac:dyDescent="0.35"/>
  <cols>
    <col min="3" max="3" width="16" bestFit="1" customWidth="1"/>
    <col min="4" max="4" width="17" bestFit="1" customWidth="1"/>
    <col min="5" max="5" width="23" bestFit="1" customWidth="1"/>
    <col min="6" max="6" width="20" bestFit="1" customWidth="1"/>
    <col min="7" max="7" width="11.7265625" customWidth="1"/>
    <col min="8" max="8" width="0.26953125" customWidth="1"/>
    <col min="9" max="9" width="16.90625" bestFit="1" customWidth="1"/>
    <col min="10" max="10" width="17.1796875" bestFit="1" customWidth="1"/>
    <col min="13" max="13" width="12.54296875" bestFit="1" customWidth="1"/>
    <col min="16" max="16" width="12.54296875" bestFit="1" customWidth="1"/>
  </cols>
  <sheetData>
    <row r="1" spans="2:10" ht="15" thickBot="1" x14ac:dyDescent="0.4"/>
    <row r="2" spans="2:10" x14ac:dyDescent="0.35">
      <c r="C2" s="55" t="s">
        <v>4</v>
      </c>
      <c r="D2" s="56"/>
      <c r="E2" s="57"/>
      <c r="F2" s="57"/>
      <c r="G2" s="57"/>
      <c r="H2" s="57"/>
      <c r="I2" s="58"/>
    </row>
    <row r="3" spans="2:10" ht="15" thickBot="1" x14ac:dyDescent="0.4">
      <c r="C3" s="59"/>
      <c r="D3" s="60"/>
      <c r="E3" s="60"/>
      <c r="F3" s="60"/>
      <c r="G3" s="60"/>
      <c r="H3" s="60"/>
      <c r="I3" s="61"/>
    </row>
    <row r="4" spans="2:10" ht="18.5" customHeight="1" x14ac:dyDescent="0.55000000000000004">
      <c r="C4" s="4"/>
      <c r="D4" s="5"/>
      <c r="E4" s="3"/>
      <c r="F4" s="3"/>
      <c r="G4" s="3"/>
      <c r="H4" s="3"/>
      <c r="I4" s="3"/>
    </row>
    <row r="6" spans="2:10" x14ac:dyDescent="0.35">
      <c r="B6" t="s">
        <v>155</v>
      </c>
      <c r="C6" t="s">
        <v>156</v>
      </c>
      <c r="D6" t="s">
        <v>157</v>
      </c>
      <c r="E6" t="s">
        <v>158</v>
      </c>
      <c r="F6" t="s">
        <v>159</v>
      </c>
      <c r="G6" t="s">
        <v>149</v>
      </c>
      <c r="H6" t="s">
        <v>71</v>
      </c>
      <c r="I6" t="s">
        <v>160</v>
      </c>
      <c r="J6" t="s">
        <v>161</v>
      </c>
    </row>
    <row r="7" spans="2:10" x14ac:dyDescent="0.35">
      <c r="B7" s="9">
        <v>43995</v>
      </c>
      <c r="D7" t="s">
        <v>1</v>
      </c>
      <c r="E7" t="s">
        <v>21</v>
      </c>
      <c r="F7">
        <f>IFERROR(VLOOKUP(salidas[[#This Row],[Harvest Code]],entradas[],5,FALSE),"")</f>
        <v>2020</v>
      </c>
      <c r="G7">
        <v>1439</v>
      </c>
      <c r="H7">
        <f>IF(salidas[[#This Row],[Amount]]&gt;0,salidas[[#This Row],[Amount]]*1,salidas[[#This Row],[Amount]]*-1)</f>
        <v>1439</v>
      </c>
      <c r="I7" s="1">
        <v>6000</v>
      </c>
      <c r="J7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8" spans="2:10" x14ac:dyDescent="0.35">
      <c r="B8" s="9">
        <v>44001</v>
      </c>
      <c r="C8">
        <v>1</v>
      </c>
      <c r="D8" t="s">
        <v>1</v>
      </c>
      <c r="E8" t="s">
        <v>106</v>
      </c>
      <c r="F8">
        <f>IFERROR(VLOOKUP(salidas[[#This Row],[Harvest Code]],entradas[],5,FALSE),"")</f>
        <v>2020</v>
      </c>
      <c r="G8">
        <v>-155</v>
      </c>
      <c r="H8">
        <f>IF(salidas[[#This Row],[Amount]]&gt;0,salidas[[#This Row],[Amount]]*1,salidas[[#This Row],[Amount]]*-1)</f>
        <v>155</v>
      </c>
      <c r="I8" s="1">
        <v>6000</v>
      </c>
      <c r="J8" s="1">
        <f>IF(OR(salidas[[#This Row],[Client]]="Consumo interno",salidas[[#This Row],[Client]]="Desecho",salidas[[#This Row],[Amount]]&gt;0),salidas[[#This Row],[Amount]]*0,(salidas[[#This Row],[Amount]]*salidas[[#This Row],[Sale Price ($)]])*-1)</f>
        <v>930000</v>
      </c>
    </row>
    <row r="9" spans="2:10" x14ac:dyDescent="0.35">
      <c r="B9" s="9">
        <v>44001</v>
      </c>
      <c r="C9">
        <v>2</v>
      </c>
      <c r="D9" t="s">
        <v>1</v>
      </c>
      <c r="E9" t="s">
        <v>107</v>
      </c>
      <c r="F9">
        <f>IFERROR(VLOOKUP(salidas[[#This Row],[Harvest Code]],entradas[],5,FALSE),"")</f>
        <v>2020</v>
      </c>
      <c r="G9">
        <v>-100</v>
      </c>
      <c r="H9">
        <f>IF(salidas[[#This Row],[Amount]]&gt;0,salidas[[#This Row],[Amount]]*1,salidas[[#This Row],[Amount]]*-1)</f>
        <v>100</v>
      </c>
      <c r="I9" s="1">
        <v>6000</v>
      </c>
      <c r="J9" s="1">
        <f>IF(OR(salidas[[#This Row],[Client]]="Consumo interno",salidas[[#This Row],[Client]]="Desecho",salidas[[#This Row],[Amount]]&gt;0),salidas[[#This Row],[Amount]]*0,(salidas[[#This Row],[Amount]]*salidas[[#This Row],[Sale Price ($)]])*-1)</f>
        <v>600000</v>
      </c>
    </row>
    <row r="10" spans="2:10" x14ac:dyDescent="0.35">
      <c r="B10" s="9">
        <v>44001</v>
      </c>
      <c r="D10" t="s">
        <v>1</v>
      </c>
      <c r="E10" t="s">
        <v>33</v>
      </c>
      <c r="F10">
        <f>IFERROR(VLOOKUP(salidas[[#This Row],[Harvest Code]],entradas[],5,FALSE),"")</f>
        <v>2020</v>
      </c>
      <c r="G10">
        <v>-784</v>
      </c>
      <c r="H10">
        <f>IF(salidas[[#This Row],[Amount]]&gt;0,salidas[[#This Row],[Amount]]*1,salidas[[#This Row],[Amount]]*-1)</f>
        <v>784</v>
      </c>
      <c r="I10" s="1">
        <v>6000</v>
      </c>
      <c r="J10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1" spans="2:10" x14ac:dyDescent="0.35">
      <c r="B11" s="9">
        <v>44001</v>
      </c>
      <c r="D11" t="s">
        <v>1</v>
      </c>
      <c r="E11" t="s">
        <v>52</v>
      </c>
      <c r="F11">
        <f>IFERROR(VLOOKUP(salidas[[#This Row],[Harvest Code]],entradas[],5,FALSE),"")</f>
        <v>2020</v>
      </c>
      <c r="G11">
        <v>-400</v>
      </c>
      <c r="H11">
        <f>IF(salidas[[#This Row],[Amount]]&gt;0,salidas[[#This Row],[Amount]]*1,salidas[[#This Row],[Amount]]*-1)</f>
        <v>400</v>
      </c>
      <c r="I11" s="1">
        <v>6000</v>
      </c>
      <c r="J11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2" spans="2:10" x14ac:dyDescent="0.35">
      <c r="B12" s="9">
        <v>44033</v>
      </c>
      <c r="D12" t="s">
        <v>1</v>
      </c>
      <c r="E12" t="s">
        <v>21</v>
      </c>
      <c r="F12">
        <f>IFERROR(VLOOKUP(salidas[[#This Row],[Harvest Code]],entradas[],5,FALSE),"")</f>
        <v>2020</v>
      </c>
      <c r="G12">
        <v>1812</v>
      </c>
      <c r="H12">
        <f>IF(salidas[[#This Row],[Amount]]&gt;0,salidas[[#This Row],[Amount]]*1,salidas[[#This Row],[Amount]]*-1)</f>
        <v>1812</v>
      </c>
      <c r="I12" s="1">
        <v>6000</v>
      </c>
      <c r="J12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3" spans="2:10" x14ac:dyDescent="0.35">
      <c r="B13" s="9">
        <v>44035</v>
      </c>
      <c r="C13">
        <v>3</v>
      </c>
      <c r="D13" t="s">
        <v>1</v>
      </c>
      <c r="E13" t="s">
        <v>108</v>
      </c>
      <c r="F13">
        <f>IFERROR(VLOOKUP(salidas[[#This Row],[Harvest Code]],entradas[],5,FALSE),"")</f>
        <v>2020</v>
      </c>
      <c r="G13">
        <v>-30</v>
      </c>
      <c r="H13">
        <f>IF(salidas[[#This Row],[Amount]]&gt;0,salidas[[#This Row],[Amount]]*1,salidas[[#This Row],[Amount]]*-1)</f>
        <v>30</v>
      </c>
      <c r="I13" s="1">
        <v>6000</v>
      </c>
      <c r="J13" s="1">
        <f>IF(OR(salidas[[#This Row],[Client]]="Consumo interno",salidas[[#This Row],[Client]]="Desecho",salidas[[#This Row],[Amount]]&gt;0),salidas[[#This Row],[Amount]]*0,(salidas[[#This Row],[Amount]]*salidas[[#This Row],[Sale Price ($)]])*-1)</f>
        <v>180000</v>
      </c>
    </row>
    <row r="14" spans="2:10" x14ac:dyDescent="0.35">
      <c r="B14" s="9">
        <v>44035</v>
      </c>
      <c r="D14" t="s">
        <v>1</v>
      </c>
      <c r="E14" t="s">
        <v>33</v>
      </c>
      <c r="F14">
        <f>IFERROR(VLOOKUP(salidas[[#This Row],[Harvest Code]],entradas[],5,FALSE),"")</f>
        <v>2020</v>
      </c>
      <c r="G14">
        <v>-123</v>
      </c>
      <c r="H14">
        <f>IF(salidas[[#This Row],[Amount]]&gt;0,salidas[[#This Row],[Amount]]*1,salidas[[#This Row],[Amount]]*-1)</f>
        <v>123</v>
      </c>
      <c r="I14" s="1">
        <v>6000</v>
      </c>
      <c r="J14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5" spans="2:10" x14ac:dyDescent="0.35">
      <c r="B15" s="9">
        <v>44068</v>
      </c>
      <c r="C15">
        <v>4</v>
      </c>
      <c r="D15" t="s">
        <v>1</v>
      </c>
      <c r="E15" t="s">
        <v>109</v>
      </c>
      <c r="F15">
        <f>IFERROR(VLOOKUP(salidas[[#This Row],[Harvest Code]],entradas[],5,FALSE),"")</f>
        <v>2020</v>
      </c>
      <c r="G15">
        <v>-100</v>
      </c>
      <c r="H15">
        <f>IF(salidas[[#This Row],[Amount]]&gt;0,salidas[[#This Row],[Amount]]*1,salidas[[#This Row],[Amount]]*-1)</f>
        <v>100</v>
      </c>
      <c r="I15" s="1">
        <v>6000</v>
      </c>
      <c r="J15" s="1">
        <f>IF(OR(salidas[[#This Row],[Client]]="Consumo interno",salidas[[#This Row],[Client]]="Desecho",salidas[[#This Row],[Amount]]&gt;0),salidas[[#This Row],[Amount]]*0,(salidas[[#This Row],[Amount]]*salidas[[#This Row],[Sale Price ($)]])*-1)</f>
        <v>600000</v>
      </c>
    </row>
    <row r="16" spans="2:10" x14ac:dyDescent="0.35">
      <c r="B16" s="9">
        <v>44068</v>
      </c>
      <c r="D16" t="s">
        <v>3</v>
      </c>
      <c r="E16" t="s">
        <v>21</v>
      </c>
      <c r="F16">
        <f>IFERROR(VLOOKUP(salidas[[#This Row],[Harvest Code]],entradas[],5,FALSE),"")</f>
        <v>2020</v>
      </c>
      <c r="G16">
        <v>329</v>
      </c>
      <c r="H16">
        <f>IF(salidas[[#This Row],[Amount]]&gt;0,salidas[[#This Row],[Amount]]*1,salidas[[#This Row],[Amount]]*-1)</f>
        <v>329</v>
      </c>
      <c r="I16" s="1">
        <v>6000</v>
      </c>
      <c r="J16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7" spans="2:10" x14ac:dyDescent="0.35">
      <c r="B17" s="9">
        <v>44069</v>
      </c>
      <c r="C17">
        <v>5</v>
      </c>
      <c r="D17" t="s">
        <v>1</v>
      </c>
      <c r="E17" t="s">
        <v>108</v>
      </c>
      <c r="F17">
        <f>IFERROR(VLOOKUP(salidas[[#This Row],[Harvest Code]],entradas[],5,FALSE),"")</f>
        <v>2020</v>
      </c>
      <c r="G17">
        <v>-10</v>
      </c>
      <c r="H17">
        <f>IF(salidas[[#This Row],[Amount]]&gt;0,salidas[[#This Row],[Amount]]*1,salidas[[#This Row],[Amount]]*-1)</f>
        <v>10</v>
      </c>
      <c r="I17" s="1">
        <v>6000</v>
      </c>
      <c r="J17" s="1">
        <f>IF(OR(salidas[[#This Row],[Client]]="Consumo interno",salidas[[#This Row],[Client]]="Desecho",salidas[[#This Row],[Amount]]&gt;0),salidas[[#This Row],[Amount]]*0,(salidas[[#This Row],[Amount]]*salidas[[#This Row],[Sale Price ($)]])*-1)</f>
        <v>60000</v>
      </c>
    </row>
    <row r="18" spans="2:10" x14ac:dyDescent="0.35">
      <c r="B18" s="9">
        <v>44073</v>
      </c>
      <c r="D18" t="s">
        <v>1</v>
      </c>
      <c r="E18" t="s">
        <v>33</v>
      </c>
      <c r="F18">
        <f>IFERROR(VLOOKUP(salidas[[#This Row],[Harvest Code]],entradas[],5,FALSE),"")</f>
        <v>2020</v>
      </c>
      <c r="G18">
        <v>-139</v>
      </c>
      <c r="H18">
        <f>IF(salidas[[#This Row],[Amount]]&gt;0,salidas[[#This Row],[Amount]]*1,salidas[[#This Row],[Amount]]*-1)</f>
        <v>139</v>
      </c>
      <c r="I18" s="1">
        <v>6000</v>
      </c>
      <c r="J18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9" spans="2:10" x14ac:dyDescent="0.35">
      <c r="B19" s="9">
        <v>44080</v>
      </c>
      <c r="D19" t="s">
        <v>1</v>
      </c>
      <c r="E19" t="s">
        <v>33</v>
      </c>
      <c r="F19">
        <f>IFERROR(VLOOKUP(salidas[[#This Row],[Harvest Code]],entradas[],5,FALSE),"")</f>
        <v>2020</v>
      </c>
      <c r="G19">
        <v>-39</v>
      </c>
      <c r="H19">
        <f>IF(salidas[[#This Row],[Amount]]&gt;0,salidas[[#This Row],[Amount]]*1,salidas[[#This Row],[Amount]]*-1)</f>
        <v>39</v>
      </c>
      <c r="I19" s="1">
        <v>6000</v>
      </c>
      <c r="J19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0" spans="2:10" x14ac:dyDescent="0.35">
      <c r="B20" s="9">
        <v>44087</v>
      </c>
      <c r="D20" t="s">
        <v>1</v>
      </c>
      <c r="E20" t="s">
        <v>33</v>
      </c>
      <c r="F20">
        <f>IFERROR(VLOOKUP(salidas[[#This Row],[Harvest Code]],entradas[],5,FALSE),"")</f>
        <v>2020</v>
      </c>
      <c r="G20">
        <v>-107</v>
      </c>
      <c r="H20">
        <f>IF(salidas[[#This Row],[Amount]]&gt;0,salidas[[#This Row],[Amount]]*1,salidas[[#This Row],[Amount]]*-1)</f>
        <v>107</v>
      </c>
      <c r="I20" s="1">
        <v>6000</v>
      </c>
      <c r="J20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1" spans="2:10" x14ac:dyDescent="0.35">
      <c r="B21" s="9">
        <v>44088</v>
      </c>
      <c r="D21" t="s">
        <v>1</v>
      </c>
      <c r="E21" t="s">
        <v>33</v>
      </c>
      <c r="F21">
        <f>IFERROR(VLOOKUP(salidas[[#This Row],[Harvest Code]],entradas[],5,FALSE),"")</f>
        <v>2020</v>
      </c>
      <c r="G21">
        <v>-80</v>
      </c>
      <c r="H21">
        <f>IF(salidas[[#This Row],[Amount]]&gt;0,salidas[[#This Row],[Amount]]*1,salidas[[#This Row],[Amount]]*-1)</f>
        <v>80</v>
      </c>
      <c r="I21" s="1">
        <v>6000</v>
      </c>
      <c r="J21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2" spans="2:10" x14ac:dyDescent="0.35">
      <c r="B22" s="9">
        <v>44089</v>
      </c>
      <c r="D22" t="s">
        <v>3</v>
      </c>
      <c r="E22" t="s">
        <v>21</v>
      </c>
      <c r="F22">
        <f>IFERROR(VLOOKUP(salidas[[#This Row],[Harvest Code]],entradas[],5,FALSE),"")</f>
        <v>2020</v>
      </c>
      <c r="G22">
        <v>240</v>
      </c>
      <c r="H22">
        <f>IF(salidas[[#This Row],[Amount]]&gt;0,salidas[[#This Row],[Amount]]*1,salidas[[#This Row],[Amount]]*-1)</f>
        <v>240</v>
      </c>
      <c r="I22" s="1">
        <v>6000</v>
      </c>
      <c r="J22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3" spans="2:10" x14ac:dyDescent="0.35">
      <c r="B23" s="9">
        <v>44092</v>
      </c>
      <c r="D23" t="s">
        <v>3</v>
      </c>
      <c r="E23" t="s">
        <v>21</v>
      </c>
      <c r="F23">
        <f>IFERROR(VLOOKUP(salidas[[#This Row],[Harvest Code]],entradas[],5,FALSE),"")</f>
        <v>2020</v>
      </c>
      <c r="G23">
        <v>200</v>
      </c>
      <c r="H23">
        <f>IF(salidas[[#This Row],[Amount]]&gt;0,salidas[[#This Row],[Amount]]*1,salidas[[#This Row],[Amount]]*-1)</f>
        <v>200</v>
      </c>
      <c r="I23" s="1">
        <v>6000</v>
      </c>
      <c r="J23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4" spans="2:10" x14ac:dyDescent="0.35">
      <c r="B24" s="9">
        <v>44096</v>
      </c>
      <c r="D24" t="s">
        <v>3</v>
      </c>
      <c r="E24" t="s">
        <v>21</v>
      </c>
      <c r="F24">
        <f>IFERROR(VLOOKUP(salidas[[#This Row],[Harvest Code]],entradas[],5,FALSE),"")</f>
        <v>2020</v>
      </c>
      <c r="G24">
        <v>237</v>
      </c>
      <c r="H24">
        <f>IF(salidas[[#This Row],[Amount]]&gt;0,salidas[[#This Row],[Amount]]*1,salidas[[#This Row],[Amount]]*-1)</f>
        <v>237</v>
      </c>
      <c r="I24" s="1">
        <v>6000</v>
      </c>
      <c r="J24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5" spans="2:10" x14ac:dyDescent="0.35">
      <c r="B25" s="9">
        <v>44097</v>
      </c>
      <c r="D25" t="s">
        <v>3</v>
      </c>
      <c r="E25" t="s">
        <v>21</v>
      </c>
      <c r="F25">
        <f>IFERROR(VLOOKUP(salidas[[#This Row],[Harvest Code]],entradas[],5,FALSE),"")</f>
        <v>2020</v>
      </c>
      <c r="G25">
        <v>458</v>
      </c>
      <c r="H25">
        <f>IF(salidas[[#This Row],[Amount]]&gt;0,salidas[[#This Row],[Amount]]*1,salidas[[#This Row],[Amount]]*-1)</f>
        <v>458</v>
      </c>
      <c r="I25" s="1">
        <v>6000</v>
      </c>
      <c r="J25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6" spans="2:10" x14ac:dyDescent="0.35">
      <c r="B26" s="9">
        <v>44098</v>
      </c>
      <c r="D26" t="s">
        <v>3</v>
      </c>
      <c r="E26" t="s">
        <v>21</v>
      </c>
      <c r="F26">
        <f>IFERROR(VLOOKUP(salidas[[#This Row],[Harvest Code]],entradas[],5,FALSE),"")</f>
        <v>2020</v>
      </c>
      <c r="G26">
        <v>530</v>
      </c>
      <c r="H26">
        <f>IF(salidas[[#This Row],[Amount]]&gt;0,salidas[[#This Row],[Amount]]*1,salidas[[#This Row],[Amount]]*-1)</f>
        <v>530</v>
      </c>
      <c r="I26" s="1">
        <v>6000</v>
      </c>
      <c r="J26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7" spans="2:10" x14ac:dyDescent="0.35">
      <c r="B27" s="9">
        <v>44100</v>
      </c>
      <c r="D27" t="s">
        <v>3</v>
      </c>
      <c r="E27" t="s">
        <v>21</v>
      </c>
      <c r="F27">
        <f>IFERROR(VLOOKUP(salidas[[#This Row],[Harvest Code]],entradas[],5,FALSE),"")</f>
        <v>2020</v>
      </c>
      <c r="G27">
        <v>465</v>
      </c>
      <c r="H27">
        <f>IF(salidas[[#This Row],[Amount]]&gt;0,salidas[[#This Row],[Amount]]*1,salidas[[#This Row],[Amount]]*-1)</f>
        <v>465</v>
      </c>
      <c r="I27" s="1">
        <v>6000</v>
      </c>
      <c r="J27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8" spans="2:10" x14ac:dyDescent="0.35">
      <c r="B28" s="9">
        <v>44101</v>
      </c>
      <c r="D28" t="s">
        <v>1</v>
      </c>
      <c r="E28" t="s">
        <v>33</v>
      </c>
      <c r="F28">
        <f>IFERROR(VLOOKUP(salidas[[#This Row],[Harvest Code]],entradas[],5,FALSE),"")</f>
        <v>2020</v>
      </c>
      <c r="G28">
        <v>-144</v>
      </c>
      <c r="H28">
        <f>IF(salidas[[#This Row],[Amount]]&gt;0,salidas[[#This Row],[Amount]]*1,salidas[[#This Row],[Amount]]*-1)</f>
        <v>144</v>
      </c>
      <c r="I28" s="1">
        <v>6000</v>
      </c>
      <c r="J28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9" spans="2:10" x14ac:dyDescent="0.35">
      <c r="B29" s="9">
        <v>44102</v>
      </c>
      <c r="D29" t="s">
        <v>3</v>
      </c>
      <c r="E29" t="s">
        <v>21</v>
      </c>
      <c r="F29">
        <f>IFERROR(VLOOKUP(salidas[[#This Row],[Harvest Code]],entradas[],5,FALSE),"")</f>
        <v>2020</v>
      </c>
      <c r="G29">
        <v>279</v>
      </c>
      <c r="H29">
        <f>IF(salidas[[#This Row],[Amount]]&gt;0,salidas[[#This Row],[Amount]]*1,salidas[[#This Row],[Amount]]*-1)</f>
        <v>279</v>
      </c>
      <c r="I29" s="1">
        <v>6000</v>
      </c>
      <c r="J29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30" spans="2:10" x14ac:dyDescent="0.35">
      <c r="B30" s="9">
        <v>44108</v>
      </c>
      <c r="D30" t="s">
        <v>1</v>
      </c>
      <c r="E30" t="s">
        <v>33</v>
      </c>
      <c r="F30">
        <f>IFERROR(VLOOKUP(salidas[[#This Row],[Harvest Code]],entradas[],5,FALSE),"")</f>
        <v>2020</v>
      </c>
      <c r="G30">
        <v>-266</v>
      </c>
      <c r="H30">
        <f>IF(salidas[[#This Row],[Amount]]&gt;0,salidas[[#This Row],[Amount]]*1,salidas[[#This Row],[Amount]]*-1)</f>
        <v>266</v>
      </c>
      <c r="I30" s="1">
        <v>6000</v>
      </c>
      <c r="J30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31" spans="2:10" x14ac:dyDescent="0.35">
      <c r="B31" s="9">
        <v>44109</v>
      </c>
      <c r="C31">
        <v>6</v>
      </c>
      <c r="D31" t="s">
        <v>1</v>
      </c>
      <c r="E31" t="s">
        <v>111</v>
      </c>
      <c r="F31">
        <f>IFERROR(VLOOKUP(salidas[[#This Row],[Harvest Code]],entradas[],5,FALSE),"")</f>
        <v>2020</v>
      </c>
      <c r="G31">
        <v>-69</v>
      </c>
      <c r="H31">
        <f>IF(salidas[[#This Row],[Amount]]&gt;0,salidas[[#This Row],[Amount]]*1,salidas[[#This Row],[Amount]]*-1)</f>
        <v>69</v>
      </c>
      <c r="I31" s="1">
        <v>6000</v>
      </c>
      <c r="J31" s="1">
        <f>IF(OR(salidas[[#This Row],[Client]]="Consumo interno",salidas[[#This Row],[Client]]="Desecho",salidas[[#This Row],[Amount]]&gt;0),salidas[[#This Row],[Amount]]*0,(salidas[[#This Row],[Amount]]*salidas[[#This Row],[Sale Price ($)]])*-1)</f>
        <v>414000</v>
      </c>
    </row>
    <row r="32" spans="2:10" x14ac:dyDescent="0.35">
      <c r="B32" s="9">
        <v>44111</v>
      </c>
      <c r="D32" t="s">
        <v>3</v>
      </c>
      <c r="E32" t="s">
        <v>21</v>
      </c>
      <c r="F32">
        <f>IFERROR(VLOOKUP(salidas[[#This Row],[Harvest Code]],entradas[],5,FALSE),"")</f>
        <v>2020</v>
      </c>
      <c r="G32">
        <v>163</v>
      </c>
      <c r="H32">
        <f>IF(salidas[[#This Row],[Amount]]&gt;0,salidas[[#This Row],[Amount]]*1,salidas[[#This Row],[Amount]]*-1)</f>
        <v>163</v>
      </c>
      <c r="I32" s="1">
        <v>6000</v>
      </c>
      <c r="J32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33" spans="2:10" x14ac:dyDescent="0.35">
      <c r="B33" s="9">
        <v>44114</v>
      </c>
      <c r="D33" t="s">
        <v>3</v>
      </c>
      <c r="E33" t="s">
        <v>21</v>
      </c>
      <c r="F33">
        <f>IFERROR(VLOOKUP(salidas[[#This Row],[Harvest Code]],entradas[],5,FALSE),"")</f>
        <v>2020</v>
      </c>
      <c r="G33">
        <v>316</v>
      </c>
      <c r="H33">
        <f>IF(salidas[[#This Row],[Amount]]&gt;0,salidas[[#This Row],[Amount]]*1,salidas[[#This Row],[Amount]]*-1)</f>
        <v>316</v>
      </c>
      <c r="I33" s="1">
        <v>6000</v>
      </c>
      <c r="J33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34" spans="2:10" x14ac:dyDescent="0.35">
      <c r="B34" s="9">
        <v>44115</v>
      </c>
      <c r="D34" t="s">
        <v>1</v>
      </c>
      <c r="E34" t="s">
        <v>33</v>
      </c>
      <c r="F34">
        <f>IFERROR(VLOOKUP(salidas[[#This Row],[Harvest Code]],entradas[],5,FALSE),"")</f>
        <v>2020</v>
      </c>
      <c r="G34">
        <v>-378</v>
      </c>
      <c r="H34">
        <f>IF(salidas[[#This Row],[Amount]]&gt;0,salidas[[#This Row],[Amount]]*1,salidas[[#This Row],[Amount]]*-1)</f>
        <v>378</v>
      </c>
      <c r="I34" s="1">
        <v>6000</v>
      </c>
      <c r="J34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35" spans="2:10" x14ac:dyDescent="0.35">
      <c r="B35" s="9">
        <v>44122</v>
      </c>
      <c r="D35" t="s">
        <v>1</v>
      </c>
      <c r="E35" t="s">
        <v>33</v>
      </c>
      <c r="F35">
        <f>IFERROR(VLOOKUP(salidas[[#This Row],[Harvest Code]],entradas[],5,FALSE),"")</f>
        <v>2020</v>
      </c>
      <c r="G35">
        <v>-163</v>
      </c>
      <c r="H35">
        <f>IF(salidas[[#This Row],[Amount]]&gt;0,salidas[[#This Row],[Amount]]*1,salidas[[#This Row],[Amount]]*-1)</f>
        <v>163</v>
      </c>
      <c r="I35" s="1">
        <v>6000</v>
      </c>
      <c r="J35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36" spans="2:10" x14ac:dyDescent="0.35">
      <c r="B36" s="9">
        <v>44129</v>
      </c>
      <c r="D36" t="s">
        <v>1</v>
      </c>
      <c r="E36" t="s">
        <v>33</v>
      </c>
      <c r="F36">
        <f>IFERROR(VLOOKUP(salidas[[#This Row],[Harvest Code]],entradas[],5,FALSE),"")</f>
        <v>2020</v>
      </c>
      <c r="G36">
        <v>-164</v>
      </c>
      <c r="H36">
        <f>IF(salidas[[#This Row],[Amount]]&gt;0,salidas[[#This Row],[Amount]]*1,salidas[[#This Row],[Amount]]*-1)</f>
        <v>164</v>
      </c>
      <c r="I36" s="1">
        <v>6000</v>
      </c>
      <c r="J36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37" spans="2:10" x14ac:dyDescent="0.35">
      <c r="B37" s="9">
        <v>44129</v>
      </c>
      <c r="D37" t="s">
        <v>3</v>
      </c>
      <c r="E37" t="s">
        <v>33</v>
      </c>
      <c r="F37">
        <f>IFERROR(VLOOKUP(salidas[[#This Row],[Harvest Code]],entradas[],5,FALSE),"")</f>
        <v>2020</v>
      </c>
      <c r="G37">
        <v>-228</v>
      </c>
      <c r="H37">
        <f>IF(salidas[[#This Row],[Amount]]&gt;0,salidas[[#This Row],[Amount]]*1,salidas[[#This Row],[Amount]]*-1)</f>
        <v>228</v>
      </c>
      <c r="I37" s="1">
        <v>6000</v>
      </c>
      <c r="J37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38" spans="2:10" x14ac:dyDescent="0.35">
      <c r="B38" s="9">
        <v>44132</v>
      </c>
      <c r="D38" t="s">
        <v>3</v>
      </c>
      <c r="E38" t="s">
        <v>111</v>
      </c>
      <c r="F38">
        <f>IFERROR(VLOOKUP(salidas[[#This Row],[Harvest Code]],entradas[],5,FALSE),"")</f>
        <v>2020</v>
      </c>
      <c r="G38">
        <v>-50</v>
      </c>
      <c r="H38">
        <f>IF(salidas[[#This Row],[Amount]]&gt;0,salidas[[#This Row],[Amount]]*1,salidas[[#This Row],[Amount]]*-1)</f>
        <v>50</v>
      </c>
      <c r="I38" s="1">
        <v>6000</v>
      </c>
      <c r="J38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39" spans="2:10" x14ac:dyDescent="0.35">
      <c r="B39" s="9">
        <v>44136</v>
      </c>
      <c r="D39" t="s">
        <v>3</v>
      </c>
      <c r="E39" t="s">
        <v>33</v>
      </c>
      <c r="F39">
        <f>IFERROR(VLOOKUP(salidas[[#This Row],[Harvest Code]],entradas[],5,FALSE),"")</f>
        <v>2020</v>
      </c>
      <c r="G39">
        <v>-294</v>
      </c>
      <c r="H39">
        <f>IF(salidas[[#This Row],[Amount]]&gt;0,salidas[[#This Row],[Amount]]*1,salidas[[#This Row],[Amount]]*-1)</f>
        <v>294</v>
      </c>
      <c r="I39" s="1">
        <v>6000</v>
      </c>
      <c r="J39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40" spans="2:10" x14ac:dyDescent="0.35">
      <c r="B40" s="9">
        <v>44143</v>
      </c>
      <c r="D40" t="s">
        <v>3</v>
      </c>
      <c r="E40" t="s">
        <v>33</v>
      </c>
      <c r="F40">
        <f>IFERROR(VLOOKUP(salidas[[#This Row],[Harvest Code]],entradas[],5,FALSE),"")</f>
        <v>2020</v>
      </c>
      <c r="G40">
        <v>-427</v>
      </c>
      <c r="H40">
        <f>IF(salidas[[#This Row],[Amount]]&gt;0,salidas[[#This Row],[Amount]]*1,salidas[[#This Row],[Amount]]*-1)</f>
        <v>427</v>
      </c>
      <c r="I40" s="1">
        <v>6000</v>
      </c>
      <c r="J40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41" spans="2:10" x14ac:dyDescent="0.35">
      <c r="B41" s="9">
        <v>44143</v>
      </c>
      <c r="D41" t="s">
        <v>3</v>
      </c>
      <c r="E41" t="s">
        <v>109</v>
      </c>
      <c r="F41">
        <f>IFERROR(VLOOKUP(salidas[[#This Row],[Harvest Code]],entradas[],5,FALSE),"")</f>
        <v>2020</v>
      </c>
      <c r="G41">
        <v>-100</v>
      </c>
      <c r="H41">
        <f>IF(salidas[[#This Row],[Amount]]&gt;0,salidas[[#This Row],[Amount]]*1,salidas[[#This Row],[Amount]]*-1)</f>
        <v>100</v>
      </c>
      <c r="I41" s="1">
        <v>6000</v>
      </c>
      <c r="J41" s="1">
        <f>IF(OR(salidas[[#This Row],[Client]]="Consumo interno",salidas[[#This Row],[Client]]="Desecho",salidas[[#This Row],[Amount]]&gt;0),salidas[[#This Row],[Amount]]*0,(salidas[[#This Row],[Amount]]*salidas[[#This Row],[Sale Price ($)]])*-1)</f>
        <v>600000</v>
      </c>
    </row>
    <row r="42" spans="2:10" x14ac:dyDescent="0.35">
      <c r="B42" s="9">
        <v>44143</v>
      </c>
      <c r="D42" t="s">
        <v>3</v>
      </c>
      <c r="E42" t="s">
        <v>112</v>
      </c>
      <c r="F42">
        <f>IFERROR(VLOOKUP(salidas[[#This Row],[Harvest Code]],entradas[],5,FALSE),"")</f>
        <v>2020</v>
      </c>
      <c r="G42">
        <v>-18</v>
      </c>
      <c r="H42">
        <f>IF(salidas[[#This Row],[Amount]]&gt;0,salidas[[#This Row],[Amount]]*1,salidas[[#This Row],[Amount]]*-1)</f>
        <v>18</v>
      </c>
      <c r="I42" s="1">
        <v>6000</v>
      </c>
      <c r="J42" s="1">
        <f>IF(OR(salidas[[#This Row],[Client]]="Consumo interno",salidas[[#This Row],[Client]]="Desecho",salidas[[#This Row],[Amount]]&gt;0),salidas[[#This Row],[Amount]]*0,(salidas[[#This Row],[Amount]]*salidas[[#This Row],[Sale Price ($)]])*-1)</f>
        <v>108000</v>
      </c>
    </row>
    <row r="43" spans="2:10" x14ac:dyDescent="0.35">
      <c r="B43" s="9">
        <v>44144</v>
      </c>
      <c r="D43" t="s">
        <v>3</v>
      </c>
      <c r="E43" t="s">
        <v>33</v>
      </c>
      <c r="F43">
        <f>IFERROR(VLOOKUP(salidas[[#This Row],[Harvest Code]],entradas[],5,FALSE),"")</f>
        <v>2020</v>
      </c>
      <c r="G43">
        <v>-427</v>
      </c>
      <c r="H43">
        <f>IF(salidas[[#This Row],[Amount]]&gt;0,salidas[[#This Row],[Amount]]*1,salidas[[#This Row],[Amount]]*-1)</f>
        <v>427</v>
      </c>
      <c r="I43" s="1">
        <v>6000</v>
      </c>
      <c r="J43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44" spans="2:10" x14ac:dyDescent="0.35">
      <c r="B44" s="9">
        <v>44150</v>
      </c>
      <c r="D44" t="s">
        <v>3</v>
      </c>
      <c r="E44" t="s">
        <v>111</v>
      </c>
      <c r="F44">
        <f>IFERROR(VLOOKUP(salidas[[#This Row],[Harvest Code]],entradas[],5,FALSE),"")</f>
        <v>2020</v>
      </c>
      <c r="G44">
        <v>-55</v>
      </c>
      <c r="H44">
        <f>IF(salidas[[#This Row],[Amount]]&gt;0,salidas[[#This Row],[Amount]]*1,salidas[[#This Row],[Amount]]*-1)</f>
        <v>55</v>
      </c>
      <c r="I44" s="1">
        <v>6000</v>
      </c>
      <c r="J44" s="1">
        <f>IF(OR(salidas[[#This Row],[Client]]="Consumo interno",salidas[[#This Row],[Client]]="Desecho",salidas[[#This Row],[Amount]]&gt;0),salidas[[#This Row],[Amount]]*0,(salidas[[#This Row],[Amount]]*salidas[[#This Row],[Sale Price ($)]])*-1)</f>
        <v>330000</v>
      </c>
    </row>
    <row r="45" spans="2:10" x14ac:dyDescent="0.35">
      <c r="B45" s="9">
        <v>44150</v>
      </c>
      <c r="D45" t="s">
        <v>3</v>
      </c>
      <c r="E45" t="s">
        <v>113</v>
      </c>
      <c r="F45">
        <f>IFERROR(VLOOKUP(salidas[[#This Row],[Harvest Code]],entradas[],5,FALSE),"")</f>
        <v>2020</v>
      </c>
      <c r="G45">
        <v>-50</v>
      </c>
      <c r="H45">
        <f>IF(salidas[[#This Row],[Amount]]&gt;0,salidas[[#This Row],[Amount]]*1,salidas[[#This Row],[Amount]]*-1)</f>
        <v>50</v>
      </c>
      <c r="I45" s="1">
        <v>6000</v>
      </c>
      <c r="J45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46" spans="2:10" x14ac:dyDescent="0.35">
      <c r="B46" s="9">
        <v>44151</v>
      </c>
      <c r="D46" t="s">
        <v>3</v>
      </c>
      <c r="E46" t="s">
        <v>33</v>
      </c>
      <c r="F46">
        <f>IFERROR(VLOOKUP(salidas[[#This Row],[Harvest Code]],entradas[],5,FALSE),"")</f>
        <v>2020</v>
      </c>
      <c r="G46">
        <v>-317</v>
      </c>
      <c r="H46">
        <f>IF(salidas[[#This Row],[Amount]]&gt;0,salidas[[#This Row],[Amount]]*1,salidas[[#This Row],[Amount]]*-1)</f>
        <v>317</v>
      </c>
      <c r="I46" s="1">
        <v>6000</v>
      </c>
      <c r="J46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47" spans="2:10" x14ac:dyDescent="0.35">
      <c r="B47" s="9">
        <v>44158</v>
      </c>
      <c r="D47" t="s">
        <v>3</v>
      </c>
      <c r="E47" t="s">
        <v>33</v>
      </c>
      <c r="F47">
        <f>IFERROR(VLOOKUP(salidas[[#This Row],[Harvest Code]],entradas[],5,FALSE),"")</f>
        <v>2020</v>
      </c>
      <c r="G47">
        <v>-455</v>
      </c>
      <c r="H47">
        <f>IF(salidas[[#This Row],[Amount]]&gt;0,salidas[[#This Row],[Amount]]*1,salidas[[#This Row],[Amount]]*-1)</f>
        <v>455</v>
      </c>
      <c r="I47" s="1">
        <v>6000</v>
      </c>
      <c r="J47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48" spans="2:10" x14ac:dyDescent="0.35">
      <c r="B48" s="9">
        <v>44165</v>
      </c>
      <c r="D48" t="s">
        <v>3</v>
      </c>
      <c r="E48" t="s">
        <v>33</v>
      </c>
      <c r="F48">
        <f>IFERROR(VLOOKUP(salidas[[#This Row],[Harvest Code]],entradas[],5,FALSE),"")</f>
        <v>2020</v>
      </c>
      <c r="G48">
        <v>-70</v>
      </c>
      <c r="H48">
        <f>IF(salidas[[#This Row],[Amount]]&gt;0,salidas[[#This Row],[Amount]]*1,salidas[[#This Row],[Amount]]*-1)</f>
        <v>70</v>
      </c>
      <c r="I48" s="1">
        <v>6000</v>
      </c>
      <c r="J48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49" spans="2:17" x14ac:dyDescent="0.35">
      <c r="B49" s="9">
        <v>44166</v>
      </c>
      <c r="D49" t="s">
        <v>3</v>
      </c>
      <c r="E49" t="s">
        <v>33</v>
      </c>
      <c r="F49">
        <f>IFERROR(VLOOKUP(salidas[[#This Row],[Harvest Code]],entradas[],5,FALSE),"")</f>
        <v>2020</v>
      </c>
      <c r="G49">
        <v>-35</v>
      </c>
      <c r="H49">
        <f>IF(salidas[[#This Row],[Amount]]&gt;0,salidas[[#This Row],[Amount]]*1,salidas[[#This Row],[Amount]]*-1)</f>
        <v>35</v>
      </c>
      <c r="I49" s="1">
        <v>6000</v>
      </c>
      <c r="J49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50" spans="2:17" x14ac:dyDescent="0.35">
      <c r="B50" s="9">
        <v>44172</v>
      </c>
      <c r="D50" t="s">
        <v>3</v>
      </c>
      <c r="E50" t="s">
        <v>33</v>
      </c>
      <c r="F50">
        <f>IFERROR(VLOOKUP(salidas[[#This Row],[Harvest Code]],entradas[],5,FALSE),"")</f>
        <v>2020</v>
      </c>
      <c r="G50">
        <v>-320</v>
      </c>
      <c r="H50">
        <f>IF(salidas[[#This Row],[Amount]]&gt;0,salidas[[#This Row],[Amount]]*1,salidas[[#This Row],[Amount]]*-1)</f>
        <v>320</v>
      </c>
      <c r="I50" s="1">
        <v>6000</v>
      </c>
      <c r="J50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51" spans="2:17" x14ac:dyDescent="0.35">
      <c r="B51" s="9">
        <v>44173</v>
      </c>
      <c r="D51" t="s">
        <v>3</v>
      </c>
      <c r="E51" t="s">
        <v>53</v>
      </c>
      <c r="F51">
        <f>IFERROR(VLOOKUP(salidas[[#This Row],[Harvest Code]],entradas[],5,FALSE),"")</f>
        <v>2020</v>
      </c>
      <c r="G51">
        <v>-60</v>
      </c>
      <c r="H51">
        <f>IF(salidas[[#This Row],[Amount]]&gt;0,salidas[[#This Row],[Amount]]*1,salidas[[#This Row],[Amount]]*-1)</f>
        <v>60</v>
      </c>
      <c r="I51" s="1">
        <v>6000</v>
      </c>
      <c r="J51" s="1">
        <f>IF(OR(salidas[[#This Row],[Client]]="Consumo interno",salidas[[#This Row],[Client]]="Desecho",salidas[[#This Row],[Amount]]&gt;0),salidas[[#This Row],[Amount]]*0,(salidas[[#This Row],[Amount]]*salidas[[#This Row],[Sale Price ($)]])*-1)</f>
        <v>360000</v>
      </c>
    </row>
    <row r="52" spans="2:17" x14ac:dyDescent="0.35">
      <c r="B52" s="9">
        <v>44173</v>
      </c>
      <c r="D52" t="s">
        <v>3</v>
      </c>
      <c r="E52" t="s">
        <v>111</v>
      </c>
      <c r="F52">
        <f>IFERROR(VLOOKUP(salidas[[#This Row],[Harvest Code]],entradas[],5,FALSE),"")</f>
        <v>2020</v>
      </c>
      <c r="G52">
        <v>-50</v>
      </c>
      <c r="H52">
        <f>IF(salidas[[#This Row],[Amount]]&gt;0,salidas[[#This Row],[Amount]]*1,salidas[[#This Row],[Amount]]*-1)</f>
        <v>50</v>
      </c>
      <c r="I52" s="1">
        <v>6000</v>
      </c>
      <c r="J52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53" spans="2:17" x14ac:dyDescent="0.35">
      <c r="B53" s="9">
        <v>44173</v>
      </c>
      <c r="D53" t="s">
        <v>3</v>
      </c>
      <c r="E53" t="s">
        <v>109</v>
      </c>
      <c r="F53">
        <f>IFERROR(VLOOKUP(salidas[[#This Row],[Harvest Code]],entradas[],5,FALSE),"")</f>
        <v>2020</v>
      </c>
      <c r="G53">
        <v>-50</v>
      </c>
      <c r="H53">
        <f>IF(salidas[[#This Row],[Amount]]&gt;0,salidas[[#This Row],[Amount]]*1,salidas[[#This Row],[Amount]]*-1)</f>
        <v>50</v>
      </c>
      <c r="I53" s="1">
        <v>6000</v>
      </c>
      <c r="J53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54" spans="2:17" x14ac:dyDescent="0.35">
      <c r="B54" s="9">
        <v>44173</v>
      </c>
      <c r="D54" t="s">
        <v>3</v>
      </c>
      <c r="E54" t="s">
        <v>113</v>
      </c>
      <c r="F54">
        <f>IFERROR(VLOOKUP(salidas[[#This Row],[Harvest Code]],entradas[],5,FALSE),"")</f>
        <v>2020</v>
      </c>
      <c r="G54">
        <v>-50</v>
      </c>
      <c r="H54">
        <f>IF(salidas[[#This Row],[Amount]]&gt;0,salidas[[#This Row],[Amount]]*1,salidas[[#This Row],[Amount]]*-1)</f>
        <v>50</v>
      </c>
      <c r="I54" s="1">
        <v>6000</v>
      </c>
      <c r="J54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55" spans="2:17" x14ac:dyDescent="0.35">
      <c r="B55" s="9">
        <v>44176</v>
      </c>
      <c r="D55" t="s">
        <v>3</v>
      </c>
      <c r="E55" t="s">
        <v>53</v>
      </c>
      <c r="F55">
        <f>IFERROR(VLOOKUP(salidas[[#This Row],[Harvest Code]],entradas[],5,FALSE),"")</f>
        <v>2020</v>
      </c>
      <c r="G55">
        <v>-161</v>
      </c>
      <c r="H55">
        <f>IF(salidas[[#This Row],[Amount]]&gt;0,salidas[[#This Row],[Amount]]*1,salidas[[#This Row],[Amount]]*-1)</f>
        <v>161</v>
      </c>
      <c r="I55" s="1">
        <v>6000</v>
      </c>
      <c r="J55" s="1">
        <f>IF(OR(salidas[[#This Row],[Client]]="Consumo interno",salidas[[#This Row],[Client]]="Desecho",salidas[[#This Row],[Amount]]&gt;0),salidas[[#This Row],[Amount]]*0,(salidas[[#This Row],[Amount]]*salidas[[#This Row],[Sale Price ($)]])*-1)</f>
        <v>966000</v>
      </c>
    </row>
    <row r="56" spans="2:17" x14ac:dyDescent="0.35">
      <c r="B56" s="9">
        <v>44176</v>
      </c>
      <c r="D56" t="s">
        <v>5</v>
      </c>
      <c r="E56" t="s">
        <v>21</v>
      </c>
      <c r="F56">
        <f>IFERROR(VLOOKUP(salidas[[#This Row],[Harvest Code]],entradas[],5,FALSE),"")</f>
        <v>2020</v>
      </c>
      <c r="G56">
        <v>166</v>
      </c>
      <c r="H56">
        <f>IF(salidas[[#This Row],[Amount]]&gt;0,salidas[[#This Row],[Amount]]*1,salidas[[#This Row],[Amount]]*-1)</f>
        <v>166</v>
      </c>
      <c r="I56" s="1">
        <v>6000</v>
      </c>
      <c r="J56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57" spans="2:17" x14ac:dyDescent="0.35">
      <c r="B57" s="9">
        <v>44176</v>
      </c>
      <c r="D57" t="s">
        <v>5</v>
      </c>
      <c r="E57" t="s">
        <v>53</v>
      </c>
      <c r="F57">
        <f>IFERROR(VLOOKUP(salidas[[#This Row],[Harvest Code]],entradas[],5,FALSE),"")</f>
        <v>2020</v>
      </c>
      <c r="G57">
        <v>-5</v>
      </c>
      <c r="H57">
        <f>IF(salidas[[#This Row],[Amount]]&gt;0,salidas[[#This Row],[Amount]]*1,salidas[[#This Row],[Amount]]*-1)</f>
        <v>5</v>
      </c>
      <c r="I57" s="1">
        <v>6000</v>
      </c>
      <c r="J57" s="1">
        <f>IF(OR(salidas[[#This Row],[Client]]="Consumo interno",salidas[[#This Row],[Client]]="Desecho",salidas[[#This Row],[Amount]]&gt;0),salidas[[#This Row],[Amount]]*0,(salidas[[#This Row],[Amount]]*salidas[[#This Row],[Sale Price ($)]])*-1)</f>
        <v>30000</v>
      </c>
    </row>
    <row r="58" spans="2:17" x14ac:dyDescent="0.35">
      <c r="B58" s="9">
        <v>44179</v>
      </c>
      <c r="D58" t="s">
        <v>5</v>
      </c>
      <c r="E58" t="s">
        <v>21</v>
      </c>
      <c r="F58">
        <f>IFERROR(VLOOKUP(salidas[[#This Row],[Harvest Code]],entradas[],5,FALSE),"")</f>
        <v>2020</v>
      </c>
      <c r="G58">
        <v>228</v>
      </c>
      <c r="H58">
        <f>IF(salidas[[#This Row],[Amount]]&gt;0,salidas[[#This Row],[Amount]]*1,salidas[[#This Row],[Amount]]*-1)</f>
        <v>228</v>
      </c>
      <c r="I58" s="1">
        <v>6000</v>
      </c>
      <c r="J58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59" spans="2:17" x14ac:dyDescent="0.35">
      <c r="B59" s="9">
        <v>44179</v>
      </c>
      <c r="D59" t="s">
        <v>5</v>
      </c>
      <c r="E59" t="s">
        <v>107</v>
      </c>
      <c r="F59">
        <f>IFERROR(VLOOKUP(salidas[[#This Row],[Harvest Code]],entradas[],5,FALSE),"")</f>
        <v>2020</v>
      </c>
      <c r="G59">
        <v>-100</v>
      </c>
      <c r="H59">
        <f>IF(salidas[[#This Row],[Amount]]&gt;0,salidas[[#This Row],[Amount]]*1,salidas[[#This Row],[Amount]]*-1)</f>
        <v>100</v>
      </c>
      <c r="I59" s="1">
        <v>6000</v>
      </c>
      <c r="J59" s="1">
        <f>IF(OR(salidas[[#This Row],[Client]]="Consumo interno",salidas[[#This Row],[Client]]="Desecho",salidas[[#This Row],[Amount]]&gt;0),salidas[[#This Row],[Amount]]*0,(salidas[[#This Row],[Amount]]*salidas[[#This Row],[Sale Price ($)]])*-1)</f>
        <v>600000</v>
      </c>
    </row>
    <row r="60" spans="2:17" x14ac:dyDescent="0.35">
      <c r="B60" s="9">
        <v>44181</v>
      </c>
      <c r="D60" t="s">
        <v>5</v>
      </c>
      <c r="E60" t="s">
        <v>21</v>
      </c>
      <c r="F60">
        <f>IFERROR(VLOOKUP(salidas[[#This Row],[Harvest Code]],entradas[],5,FALSE),"")</f>
        <v>2020</v>
      </c>
      <c r="G60">
        <v>200</v>
      </c>
      <c r="H60">
        <f>IF(salidas[[#This Row],[Amount]]&gt;0,salidas[[#This Row],[Amount]]*1,salidas[[#This Row],[Amount]]*-1)</f>
        <v>200</v>
      </c>
      <c r="I60" s="1">
        <v>6000</v>
      </c>
      <c r="J60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61" spans="2:17" x14ac:dyDescent="0.35">
      <c r="B61" s="9">
        <v>44181</v>
      </c>
      <c r="D61" t="s">
        <v>5</v>
      </c>
      <c r="E61" t="s">
        <v>111</v>
      </c>
      <c r="F61">
        <f>IFERROR(VLOOKUP(salidas[[#This Row],[Harvest Code]],entradas[],5,FALSE),"")</f>
        <v>2020</v>
      </c>
      <c r="G61">
        <v>-50</v>
      </c>
      <c r="H61">
        <f>IF(salidas[[#This Row],[Amount]]&gt;0,salidas[[#This Row],[Amount]]*1,salidas[[#This Row],[Amount]]*-1)</f>
        <v>50</v>
      </c>
      <c r="I61" s="1">
        <v>6000</v>
      </c>
      <c r="J61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  <c r="M61">
        <v>174</v>
      </c>
      <c r="N61">
        <v>123</v>
      </c>
      <c r="O61">
        <f>N61/$M$61</f>
        <v>0.7068965517241379</v>
      </c>
      <c r="P61" s="18">
        <f>$M$62*O61</f>
        <v>141379.31034482759</v>
      </c>
      <c r="Q61" t="s">
        <v>38</v>
      </c>
    </row>
    <row r="62" spans="2:17" x14ac:dyDescent="0.35">
      <c r="B62" s="9">
        <v>44182</v>
      </c>
      <c r="D62" t="s">
        <v>5</v>
      </c>
      <c r="E62" t="s">
        <v>21</v>
      </c>
      <c r="F62">
        <f>IFERROR(VLOOKUP(salidas[[#This Row],[Harvest Code]],entradas[],5,FALSE),"")</f>
        <v>2020</v>
      </c>
      <c r="G62">
        <v>171</v>
      </c>
      <c r="H62">
        <f>IF(salidas[[#This Row],[Amount]]&gt;0,salidas[[#This Row],[Amount]]*1,salidas[[#This Row],[Amount]]*-1)</f>
        <v>171</v>
      </c>
      <c r="I62" s="1">
        <v>6000</v>
      </c>
      <c r="J62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  <c r="M62" s="21">
        <v>200000</v>
      </c>
      <c r="N62">
        <v>51</v>
      </c>
      <c r="O62">
        <f>N62/$M$61</f>
        <v>0.29310344827586204</v>
      </c>
      <c r="P62" s="18">
        <f>$M$62*O62</f>
        <v>58620.689655172406</v>
      </c>
      <c r="Q62" t="s">
        <v>39</v>
      </c>
    </row>
    <row r="63" spans="2:17" x14ac:dyDescent="0.35">
      <c r="B63" s="9">
        <v>44186</v>
      </c>
      <c r="D63" t="s">
        <v>5</v>
      </c>
      <c r="E63" t="s">
        <v>21</v>
      </c>
      <c r="F63">
        <f>IFERROR(VLOOKUP(salidas[[#This Row],[Harvest Code]],entradas[],5,FALSE),"")</f>
        <v>2020</v>
      </c>
      <c r="G63">
        <v>370</v>
      </c>
      <c r="H63">
        <f>IF(salidas[[#This Row],[Amount]]&gt;0,salidas[[#This Row],[Amount]]*1,salidas[[#This Row],[Amount]]*-1)</f>
        <v>370</v>
      </c>
      <c r="I63" s="1">
        <v>6000</v>
      </c>
      <c r="J63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64" spans="2:17" x14ac:dyDescent="0.35">
      <c r="B64" s="9">
        <v>44186</v>
      </c>
      <c r="D64" t="s">
        <v>5</v>
      </c>
      <c r="E64" t="s">
        <v>33</v>
      </c>
      <c r="F64">
        <f>IFERROR(VLOOKUP(salidas[[#This Row],[Harvest Code]],entradas[],5,FALSE),"")</f>
        <v>2020</v>
      </c>
      <c r="G64">
        <v>-109</v>
      </c>
      <c r="H64">
        <f>IF(salidas[[#This Row],[Amount]]&gt;0,salidas[[#This Row],[Amount]]*1,salidas[[#This Row],[Amount]]*-1)</f>
        <v>109</v>
      </c>
      <c r="I64" s="1">
        <v>6000</v>
      </c>
      <c r="J64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65" spans="2:13" x14ac:dyDescent="0.35">
      <c r="B65" s="9">
        <v>44187</v>
      </c>
      <c r="D65" t="s">
        <v>5</v>
      </c>
      <c r="E65" t="s">
        <v>111</v>
      </c>
      <c r="F65">
        <f>IFERROR(VLOOKUP(salidas[[#This Row],[Harvest Code]],entradas[],5,FALSE),"")</f>
        <v>2020</v>
      </c>
      <c r="G65">
        <v>-50</v>
      </c>
      <c r="H65">
        <f>IF(salidas[[#This Row],[Amount]]&gt;0,salidas[[#This Row],[Amount]]*1,salidas[[#This Row],[Amount]]*-1)</f>
        <v>50</v>
      </c>
      <c r="I65" s="1">
        <v>6000</v>
      </c>
      <c r="J65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66" spans="2:13" x14ac:dyDescent="0.35">
      <c r="B66" s="9">
        <v>44189</v>
      </c>
      <c r="D66" t="s">
        <v>5</v>
      </c>
      <c r="E66" t="s">
        <v>109</v>
      </c>
      <c r="F66">
        <f>IFERROR(VLOOKUP(salidas[[#This Row],[Harvest Code]],entradas[],5,FALSE),"")</f>
        <v>2020</v>
      </c>
      <c r="G66">
        <v>-100</v>
      </c>
      <c r="H66">
        <f>IF(salidas[[#This Row],[Amount]]&gt;0,salidas[[#This Row],[Amount]]*1,salidas[[#This Row],[Amount]]*-1)</f>
        <v>100</v>
      </c>
      <c r="I66" s="1">
        <v>6000</v>
      </c>
      <c r="J66" s="1">
        <f>IF(OR(salidas[[#This Row],[Client]]="Consumo interno",salidas[[#This Row],[Client]]="Desecho",salidas[[#This Row],[Amount]]&gt;0),salidas[[#This Row],[Amount]]*0,(salidas[[#This Row],[Amount]]*salidas[[#This Row],[Sale Price ($)]])*-1)</f>
        <v>600000</v>
      </c>
    </row>
    <row r="67" spans="2:13" x14ac:dyDescent="0.35">
      <c r="B67" s="9">
        <v>44189</v>
      </c>
      <c r="D67" t="s">
        <v>5</v>
      </c>
      <c r="E67" t="s">
        <v>21</v>
      </c>
      <c r="F67">
        <f>IFERROR(VLOOKUP(salidas[[#This Row],[Harvest Code]],entradas[],5,FALSE),"")</f>
        <v>2020</v>
      </c>
      <c r="G67">
        <v>121</v>
      </c>
      <c r="H67">
        <f>IF(salidas[[#This Row],[Amount]]&gt;0,salidas[[#This Row],[Amount]]*1,salidas[[#This Row],[Amount]]*-1)</f>
        <v>121</v>
      </c>
      <c r="I67" s="1">
        <v>6000</v>
      </c>
      <c r="J67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68" spans="2:13" x14ac:dyDescent="0.35">
      <c r="B68" s="9">
        <v>44200</v>
      </c>
      <c r="D68" t="s">
        <v>5</v>
      </c>
      <c r="E68" t="s">
        <v>33</v>
      </c>
      <c r="F68">
        <f>IFERROR(VLOOKUP(salidas[[#This Row],[Harvest Code]],entradas[],5,FALSE),"")</f>
        <v>2020</v>
      </c>
      <c r="G68">
        <v>-156</v>
      </c>
      <c r="H68">
        <f>IF(salidas[[#This Row],[Amount]]&gt;0,salidas[[#This Row],[Amount]]*1,salidas[[#This Row],[Amount]]*-1)</f>
        <v>156</v>
      </c>
      <c r="I68" s="1">
        <v>6000</v>
      </c>
      <c r="J68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69" spans="2:13" x14ac:dyDescent="0.35">
      <c r="B69" s="9">
        <v>44202</v>
      </c>
      <c r="D69" t="s">
        <v>5</v>
      </c>
      <c r="E69" t="s">
        <v>111</v>
      </c>
      <c r="F69">
        <f>IFERROR(VLOOKUP(salidas[[#This Row],[Harvest Code]],entradas[],5,FALSE),"")</f>
        <v>2020</v>
      </c>
      <c r="G69">
        <v>-50</v>
      </c>
      <c r="H69">
        <f>IF(salidas[[#This Row],[Amount]]&gt;0,salidas[[#This Row],[Amount]]*1,salidas[[#This Row],[Amount]]*-1)</f>
        <v>50</v>
      </c>
      <c r="I69" s="1">
        <v>6000</v>
      </c>
      <c r="J69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70" spans="2:13" x14ac:dyDescent="0.35">
      <c r="B70" s="9">
        <v>44202</v>
      </c>
      <c r="D70" t="s">
        <v>5</v>
      </c>
      <c r="E70" t="s">
        <v>21</v>
      </c>
      <c r="F70">
        <f>IFERROR(VLOOKUP(salidas[[#This Row],[Harvest Code]],entradas[],5,FALSE),"")</f>
        <v>2020</v>
      </c>
      <c r="G70">
        <v>80</v>
      </c>
      <c r="H70">
        <f>IF(salidas[[#This Row],[Amount]]&gt;0,salidas[[#This Row],[Amount]]*1,salidas[[#This Row],[Amount]]*-1)</f>
        <v>80</v>
      </c>
      <c r="I70" s="1">
        <v>6000</v>
      </c>
      <c r="J70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71" spans="2:13" x14ac:dyDescent="0.35">
      <c r="B71" s="9">
        <v>44203</v>
      </c>
      <c r="D71" t="s">
        <v>5</v>
      </c>
      <c r="E71" t="s">
        <v>21</v>
      </c>
      <c r="F71">
        <f>IFERROR(VLOOKUP(salidas[[#This Row],[Harvest Code]],entradas[],5,FALSE),"")</f>
        <v>2020</v>
      </c>
      <c r="G71">
        <v>214</v>
      </c>
      <c r="H71">
        <f>IF(salidas[[#This Row],[Amount]]&gt;0,salidas[[#This Row],[Amount]]*1,salidas[[#This Row],[Amount]]*-1)</f>
        <v>214</v>
      </c>
      <c r="I71" s="1">
        <v>6000</v>
      </c>
      <c r="J71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72" spans="2:13" x14ac:dyDescent="0.35">
      <c r="B72" s="9">
        <v>44208</v>
      </c>
      <c r="D72" t="s">
        <v>5</v>
      </c>
      <c r="E72" t="s">
        <v>21</v>
      </c>
      <c r="F72">
        <f>IFERROR(VLOOKUP(salidas[[#This Row],[Harvest Code]],entradas[],5,FALSE),"")</f>
        <v>2020</v>
      </c>
      <c r="G72">
        <v>105</v>
      </c>
      <c r="H72">
        <f>IF(salidas[[#This Row],[Amount]]&gt;0,salidas[[#This Row],[Amount]]*1,salidas[[#This Row],[Amount]]*-1)</f>
        <v>105</v>
      </c>
      <c r="I72" s="1">
        <v>6000</v>
      </c>
      <c r="J72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73" spans="2:13" x14ac:dyDescent="0.35">
      <c r="B73" s="9">
        <v>44209</v>
      </c>
      <c r="D73" t="s">
        <v>5</v>
      </c>
      <c r="E73" t="s">
        <v>113</v>
      </c>
      <c r="F73">
        <f>IFERROR(VLOOKUP(salidas[[#This Row],[Harvest Code]],entradas[],5,FALSE),"")</f>
        <v>2020</v>
      </c>
      <c r="G73">
        <v>-50</v>
      </c>
      <c r="H73">
        <f>IF(salidas[[#This Row],[Amount]]&gt;0,salidas[[#This Row],[Amount]]*1,salidas[[#This Row],[Amount]]*-1)</f>
        <v>50</v>
      </c>
      <c r="I73" s="1">
        <v>6000</v>
      </c>
      <c r="J73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  <c r="M73">
        <f>288+136</f>
        <v>424</v>
      </c>
    </row>
    <row r="74" spans="2:13" x14ac:dyDescent="0.35">
      <c r="B74" s="9">
        <v>44211</v>
      </c>
      <c r="D74" t="s">
        <v>5</v>
      </c>
      <c r="E74" t="s">
        <v>111</v>
      </c>
      <c r="F74">
        <f>IFERROR(VLOOKUP(salidas[[#This Row],[Harvest Code]],entradas[],5,FALSE),"")</f>
        <v>2020</v>
      </c>
      <c r="G74">
        <v>-50</v>
      </c>
      <c r="H74">
        <f>IF(salidas[[#This Row],[Amount]]&gt;0,salidas[[#This Row],[Amount]]*1,salidas[[#This Row],[Amount]]*-1)</f>
        <v>50</v>
      </c>
      <c r="I74" s="1">
        <v>6000</v>
      </c>
      <c r="J74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75" spans="2:13" x14ac:dyDescent="0.35">
      <c r="B75" s="9">
        <v>44213</v>
      </c>
      <c r="D75" t="s">
        <v>5</v>
      </c>
      <c r="E75" t="s">
        <v>33</v>
      </c>
      <c r="F75">
        <f>IFERROR(VLOOKUP(salidas[[#This Row],[Harvest Code]],entradas[],5,FALSE),"")</f>
        <v>2020</v>
      </c>
      <c r="G75">
        <v>-77</v>
      </c>
      <c r="H75">
        <f>IF(salidas[[#This Row],[Amount]]&gt;0,salidas[[#This Row],[Amount]]*1,salidas[[#This Row],[Amount]]*-1)</f>
        <v>77</v>
      </c>
      <c r="I75" s="1">
        <v>6000</v>
      </c>
      <c r="J75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76" spans="2:13" x14ac:dyDescent="0.35">
      <c r="B76" s="9">
        <v>44214</v>
      </c>
      <c r="D76" t="s">
        <v>5</v>
      </c>
      <c r="E76" t="s">
        <v>33</v>
      </c>
      <c r="F76">
        <f>IFERROR(VLOOKUP(salidas[[#This Row],[Harvest Code]],entradas[],5,FALSE),"")</f>
        <v>2020</v>
      </c>
      <c r="G76">
        <v>-60</v>
      </c>
      <c r="H76">
        <f>IF(salidas[[#This Row],[Amount]]&gt;0,salidas[[#This Row],[Amount]]*1,salidas[[#This Row],[Amount]]*-1)</f>
        <v>60</v>
      </c>
      <c r="I76" s="1">
        <v>6000</v>
      </c>
      <c r="J76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77" spans="2:13" x14ac:dyDescent="0.35">
      <c r="B77" s="9">
        <v>44215</v>
      </c>
      <c r="D77" t="s">
        <v>5</v>
      </c>
      <c r="E77" t="s">
        <v>114</v>
      </c>
      <c r="F77">
        <f>IFERROR(VLOOKUP(salidas[[#This Row],[Harvest Code]],entradas[],5,FALSE),"")</f>
        <v>2020</v>
      </c>
      <c r="G77">
        <v>-40</v>
      </c>
      <c r="H77">
        <f>IF(salidas[[#This Row],[Amount]]&gt;0,salidas[[#This Row],[Amount]]*1,salidas[[#This Row],[Amount]]*-1)</f>
        <v>40</v>
      </c>
      <c r="I77" s="1">
        <v>6000</v>
      </c>
      <c r="J77" s="1">
        <f>IF(OR(salidas[[#This Row],[Client]]="Consumo interno",salidas[[#This Row],[Client]]="Desecho",salidas[[#This Row],[Amount]]&gt;0),salidas[[#This Row],[Amount]]*0,(salidas[[#This Row],[Amount]]*salidas[[#This Row],[Sale Price ($)]])*-1)</f>
        <v>240000</v>
      </c>
    </row>
    <row r="78" spans="2:13" x14ac:dyDescent="0.35">
      <c r="B78" s="9">
        <v>44217</v>
      </c>
      <c r="D78" t="s">
        <v>5</v>
      </c>
      <c r="E78" t="s">
        <v>109</v>
      </c>
      <c r="F78">
        <f>IFERROR(VLOOKUP(salidas[[#This Row],[Harvest Code]],entradas[],5,FALSE),"")</f>
        <v>2020</v>
      </c>
      <c r="G78">
        <v>-120</v>
      </c>
      <c r="H78">
        <f>IF(salidas[[#This Row],[Amount]]&gt;0,salidas[[#This Row],[Amount]]*1,salidas[[#This Row],[Amount]]*-1)</f>
        <v>120</v>
      </c>
      <c r="I78" s="1">
        <v>6000</v>
      </c>
      <c r="J78" s="1">
        <f>IF(OR(salidas[[#This Row],[Client]]="Consumo interno",salidas[[#This Row],[Client]]="Desecho",salidas[[#This Row],[Amount]]&gt;0),salidas[[#This Row],[Amount]]*0,(salidas[[#This Row],[Amount]]*salidas[[#This Row],[Sale Price ($)]])*-1)</f>
        <v>720000</v>
      </c>
    </row>
    <row r="79" spans="2:13" x14ac:dyDescent="0.35">
      <c r="B79" s="9">
        <v>44217</v>
      </c>
      <c r="D79" t="s">
        <v>5</v>
      </c>
      <c r="E79" t="s">
        <v>114</v>
      </c>
      <c r="F79">
        <f>IFERROR(VLOOKUP(salidas[[#This Row],[Harvest Code]],entradas[],5,FALSE),"")</f>
        <v>2020</v>
      </c>
      <c r="G79">
        <v>-20</v>
      </c>
      <c r="H79">
        <f>IF(salidas[[#This Row],[Amount]]&gt;0,salidas[[#This Row],[Amount]]*1,salidas[[#This Row],[Amount]]*-1)</f>
        <v>20</v>
      </c>
      <c r="I79" s="1">
        <v>6000</v>
      </c>
      <c r="J79" s="1">
        <f>IF(OR(salidas[[#This Row],[Client]]="Consumo interno",salidas[[#This Row],[Client]]="Desecho",salidas[[#This Row],[Amount]]&gt;0),salidas[[#This Row],[Amount]]*0,(salidas[[#This Row],[Amount]]*salidas[[#This Row],[Sale Price ($)]])*-1)</f>
        <v>120000</v>
      </c>
    </row>
    <row r="80" spans="2:13" x14ac:dyDescent="0.35">
      <c r="B80" s="9">
        <v>44217</v>
      </c>
      <c r="D80" t="s">
        <v>5</v>
      </c>
      <c r="E80" t="s">
        <v>111</v>
      </c>
      <c r="F80">
        <f>IFERROR(VLOOKUP(salidas[[#This Row],[Harvest Code]],entradas[],5,FALSE),"")</f>
        <v>2020</v>
      </c>
      <c r="G80">
        <v>-50</v>
      </c>
      <c r="H80">
        <f>IF(salidas[[#This Row],[Amount]]&gt;0,salidas[[#This Row],[Amount]]*1,salidas[[#This Row],[Amount]]*-1)</f>
        <v>50</v>
      </c>
      <c r="I80" s="1">
        <v>6000</v>
      </c>
      <c r="J80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81" spans="2:10" x14ac:dyDescent="0.35">
      <c r="B81" s="9">
        <v>44221</v>
      </c>
      <c r="D81" t="s">
        <v>5</v>
      </c>
      <c r="E81" t="s">
        <v>33</v>
      </c>
      <c r="F81">
        <f>IFERROR(VLOOKUP(salidas[[#This Row],[Harvest Code]],entradas[],5,FALSE),"")</f>
        <v>2020</v>
      </c>
      <c r="G81">
        <v>-70</v>
      </c>
      <c r="H81">
        <f>IF(salidas[[#This Row],[Amount]]&gt;0,salidas[[#This Row],[Amount]]*1,salidas[[#This Row],[Amount]]*-1)</f>
        <v>70</v>
      </c>
      <c r="I81" s="1">
        <v>6000</v>
      </c>
      <c r="J81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82" spans="2:10" x14ac:dyDescent="0.35">
      <c r="B82" s="9">
        <v>44228</v>
      </c>
      <c r="D82" t="s">
        <v>5</v>
      </c>
      <c r="E82" t="s">
        <v>33</v>
      </c>
      <c r="F82">
        <f>IFERROR(VLOOKUP(salidas[[#This Row],[Harvest Code]],entradas[],5,FALSE),"")</f>
        <v>2020</v>
      </c>
      <c r="G82">
        <v>-129</v>
      </c>
      <c r="H82">
        <f>IF(salidas[[#This Row],[Amount]]&gt;0,salidas[[#This Row],[Amount]]*1,salidas[[#This Row],[Amount]]*-1)</f>
        <v>129</v>
      </c>
      <c r="I82" s="1">
        <v>6000</v>
      </c>
      <c r="J82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83" spans="2:10" x14ac:dyDescent="0.35">
      <c r="B83" s="9">
        <v>44230</v>
      </c>
      <c r="D83" t="s">
        <v>5</v>
      </c>
      <c r="E83" t="s">
        <v>113</v>
      </c>
      <c r="F83">
        <f>IFERROR(VLOOKUP(salidas[[#This Row],[Harvest Code]],entradas[],5,FALSE),"")</f>
        <v>2020</v>
      </c>
      <c r="G83">
        <v>-50</v>
      </c>
      <c r="H83">
        <f>IF(salidas[[#This Row],[Amount]]&gt;0,salidas[[#This Row],[Amount]]*1,salidas[[#This Row],[Amount]]*-1)</f>
        <v>50</v>
      </c>
      <c r="I83" s="1">
        <v>6000</v>
      </c>
      <c r="J83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84" spans="2:10" x14ac:dyDescent="0.35">
      <c r="B84" s="9">
        <v>44230</v>
      </c>
      <c r="D84" t="s">
        <v>5</v>
      </c>
      <c r="E84" t="s">
        <v>111</v>
      </c>
      <c r="F84">
        <f>IFERROR(VLOOKUP(salidas[[#This Row],[Harvest Code]],entradas[],5,FALSE),"")</f>
        <v>2020</v>
      </c>
      <c r="G84">
        <v>-50</v>
      </c>
      <c r="H84">
        <f>IF(salidas[[#This Row],[Amount]]&gt;0,salidas[[#This Row],[Amount]]*1,salidas[[#This Row],[Amount]]*-1)</f>
        <v>50</v>
      </c>
      <c r="I84" s="1">
        <v>6000</v>
      </c>
      <c r="J84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85" spans="2:10" x14ac:dyDescent="0.35">
      <c r="B85" s="9">
        <v>44235</v>
      </c>
      <c r="D85" t="s">
        <v>5</v>
      </c>
      <c r="E85" t="s">
        <v>111</v>
      </c>
      <c r="F85">
        <f>IFERROR(VLOOKUP(salidas[[#This Row],[Harvest Code]],entradas[],5,FALSE),"")</f>
        <v>2020</v>
      </c>
      <c r="G85">
        <v>-50</v>
      </c>
      <c r="H85">
        <f>IF(salidas[[#This Row],[Amount]]&gt;0,salidas[[#This Row],[Amount]]*1,salidas[[#This Row],[Amount]]*-1)</f>
        <v>50</v>
      </c>
      <c r="I85" s="1">
        <v>6000</v>
      </c>
      <c r="J85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86" spans="2:10" x14ac:dyDescent="0.35">
      <c r="B86" s="9">
        <v>44236</v>
      </c>
      <c r="D86" t="s">
        <v>5</v>
      </c>
      <c r="E86" t="s">
        <v>114</v>
      </c>
      <c r="F86">
        <f>IFERROR(VLOOKUP(salidas[[#This Row],[Harvest Code]],entradas[],5,FALSE),"")</f>
        <v>2020</v>
      </c>
      <c r="G86">
        <v>-120</v>
      </c>
      <c r="H86">
        <f>IF(salidas[[#This Row],[Amount]]&gt;0,salidas[[#This Row],[Amount]]*1,salidas[[#This Row],[Amount]]*-1)</f>
        <v>120</v>
      </c>
      <c r="I86" s="1">
        <v>6000</v>
      </c>
      <c r="J86" s="1">
        <f>IF(OR(salidas[[#This Row],[Client]]="Consumo interno",salidas[[#This Row],[Client]]="Desecho",salidas[[#This Row],[Amount]]&gt;0),salidas[[#This Row],[Amount]]*0,(salidas[[#This Row],[Amount]]*salidas[[#This Row],[Sale Price ($)]])*-1)</f>
        <v>720000</v>
      </c>
    </row>
    <row r="87" spans="2:10" x14ac:dyDescent="0.35">
      <c r="B87" s="9">
        <v>44236</v>
      </c>
      <c r="D87" t="s">
        <v>5</v>
      </c>
      <c r="E87" t="s">
        <v>112</v>
      </c>
      <c r="F87">
        <f>IFERROR(VLOOKUP(salidas[[#This Row],[Harvest Code]],entradas[],5,FALSE),"")</f>
        <v>2020</v>
      </c>
      <c r="G87">
        <v>-20</v>
      </c>
      <c r="H87">
        <f>IF(salidas[[#This Row],[Amount]]&gt;0,salidas[[#This Row],[Amount]]*1,salidas[[#This Row],[Amount]]*-1)</f>
        <v>20</v>
      </c>
      <c r="I87" s="1">
        <v>6000</v>
      </c>
      <c r="J87" s="1">
        <f>IF(OR(salidas[[#This Row],[Client]]="Consumo interno",salidas[[#This Row],[Client]]="Desecho",salidas[[#This Row],[Amount]]&gt;0),salidas[[#This Row],[Amount]]*0,(salidas[[#This Row],[Amount]]*salidas[[#This Row],[Sale Price ($)]])*-1)</f>
        <v>120000</v>
      </c>
    </row>
    <row r="88" spans="2:10" x14ac:dyDescent="0.35">
      <c r="B88" s="9">
        <v>44238</v>
      </c>
      <c r="D88" t="s">
        <v>6</v>
      </c>
      <c r="E88" t="s">
        <v>21</v>
      </c>
      <c r="F88">
        <f>IFERROR(VLOOKUP(salidas[[#This Row],[Harvest Code]],entradas[],5,FALSE),"")</f>
        <v>2021</v>
      </c>
      <c r="G88">
        <v>136</v>
      </c>
      <c r="H88">
        <f>IF(salidas[[#This Row],[Amount]]&gt;0,salidas[[#This Row],[Amount]]*1,salidas[[#This Row],[Amount]]*-1)</f>
        <v>136</v>
      </c>
      <c r="I88" s="1">
        <v>6000</v>
      </c>
      <c r="J88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89" spans="2:10" x14ac:dyDescent="0.35">
      <c r="B89" s="9">
        <v>44241</v>
      </c>
      <c r="D89" t="s">
        <v>5</v>
      </c>
      <c r="E89" t="s">
        <v>33</v>
      </c>
      <c r="F89">
        <f>IFERROR(VLOOKUP(salidas[[#This Row],[Harvest Code]],entradas[],5,FALSE),"")</f>
        <v>2020</v>
      </c>
      <c r="G89">
        <v>-64</v>
      </c>
      <c r="H89">
        <f>IF(salidas[[#This Row],[Amount]]&gt;0,salidas[[#This Row],[Amount]]*1,salidas[[#This Row],[Amount]]*-1)</f>
        <v>64</v>
      </c>
      <c r="I89" s="1">
        <v>6000</v>
      </c>
      <c r="J89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90" spans="2:10" x14ac:dyDescent="0.35">
      <c r="B90" s="9">
        <v>44244</v>
      </c>
      <c r="D90" t="s">
        <v>6</v>
      </c>
      <c r="E90" t="s">
        <v>21</v>
      </c>
      <c r="F90">
        <f>IFERROR(VLOOKUP(salidas[[#This Row],[Harvest Code]],entradas[],5,FALSE),"")</f>
        <v>2021</v>
      </c>
      <c r="G90">
        <v>117</v>
      </c>
      <c r="H90">
        <f>IF(salidas[[#This Row],[Amount]]&gt;0,salidas[[#This Row],[Amount]]*1,salidas[[#This Row],[Amount]]*-1)</f>
        <v>117</v>
      </c>
      <c r="I90" s="1">
        <v>6000</v>
      </c>
      <c r="J90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91" spans="2:10" x14ac:dyDescent="0.35">
      <c r="B91" s="9">
        <v>44246</v>
      </c>
      <c r="D91" t="s">
        <v>6</v>
      </c>
      <c r="E91" t="s">
        <v>21</v>
      </c>
      <c r="F91">
        <f>IFERROR(VLOOKUP(salidas[[#This Row],[Harvest Code]],entradas[],5,FALSE),"")</f>
        <v>2021</v>
      </c>
      <c r="G91">
        <v>131</v>
      </c>
      <c r="H91">
        <f>IF(salidas[[#This Row],[Amount]]&gt;0,salidas[[#This Row],[Amount]]*1,salidas[[#This Row],[Amount]]*-1)</f>
        <v>131</v>
      </c>
      <c r="I91" s="1">
        <v>6000</v>
      </c>
      <c r="J91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92" spans="2:10" x14ac:dyDescent="0.35">
      <c r="B92" s="9">
        <v>44248</v>
      </c>
      <c r="D92" t="s">
        <v>5</v>
      </c>
      <c r="E92" t="s">
        <v>33</v>
      </c>
      <c r="F92">
        <f>IFERROR(VLOOKUP(salidas[[#This Row],[Harvest Code]],entradas[],5,FALSE),"")</f>
        <v>2020</v>
      </c>
      <c r="G92">
        <v>-15</v>
      </c>
      <c r="H92">
        <f>IF(salidas[[#This Row],[Amount]]&gt;0,salidas[[#This Row],[Amount]]*1,salidas[[#This Row],[Amount]]*-1)</f>
        <v>15</v>
      </c>
      <c r="I92" s="1">
        <v>6000</v>
      </c>
      <c r="J92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93" spans="2:10" x14ac:dyDescent="0.35">
      <c r="B93" s="9">
        <v>44248</v>
      </c>
      <c r="D93" t="s">
        <v>6</v>
      </c>
      <c r="E93" t="s">
        <v>33</v>
      </c>
      <c r="F93">
        <f>IFERROR(VLOOKUP(salidas[[#This Row],[Harvest Code]],entradas[],5,FALSE),"")</f>
        <v>2021</v>
      </c>
      <c r="G93">
        <v>-62</v>
      </c>
      <c r="H93">
        <f>IF(salidas[[#This Row],[Amount]]&gt;0,salidas[[#This Row],[Amount]]*1,salidas[[#This Row],[Amount]]*-1)</f>
        <v>62</v>
      </c>
      <c r="I93" s="1">
        <v>6000</v>
      </c>
      <c r="J93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94" spans="2:10" x14ac:dyDescent="0.35">
      <c r="B94" s="9">
        <v>44251</v>
      </c>
      <c r="D94" t="s">
        <v>6</v>
      </c>
      <c r="E94" t="s">
        <v>111</v>
      </c>
      <c r="F94">
        <f>IFERROR(VLOOKUP(salidas[[#This Row],[Harvest Code]],entradas[],5,FALSE),"")</f>
        <v>2021</v>
      </c>
      <c r="G94">
        <v>-50</v>
      </c>
      <c r="H94">
        <f>IF(salidas[[#This Row],[Amount]]&gt;0,salidas[[#This Row],[Amount]]*1,salidas[[#This Row],[Amount]]*-1)</f>
        <v>50</v>
      </c>
      <c r="I94" s="1">
        <v>6000</v>
      </c>
      <c r="J94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95" spans="2:10" x14ac:dyDescent="0.35">
      <c r="B95" s="9">
        <v>44251</v>
      </c>
      <c r="D95" t="s">
        <v>6</v>
      </c>
      <c r="E95" t="s">
        <v>21</v>
      </c>
      <c r="F95">
        <f>IFERROR(VLOOKUP(salidas[[#This Row],[Harvest Code]],entradas[],5,FALSE),"")</f>
        <v>2021</v>
      </c>
      <c r="G95">
        <v>180</v>
      </c>
      <c r="H95">
        <f>IF(salidas[[#This Row],[Amount]]&gt;0,salidas[[#This Row],[Amount]]*1,salidas[[#This Row],[Amount]]*-1)</f>
        <v>180</v>
      </c>
      <c r="I95" s="1">
        <v>6000</v>
      </c>
      <c r="J95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96" spans="2:10" x14ac:dyDescent="0.35">
      <c r="B96" s="9">
        <v>44252</v>
      </c>
      <c r="D96" t="s">
        <v>6</v>
      </c>
      <c r="E96" t="s">
        <v>115</v>
      </c>
      <c r="F96">
        <f>IFERROR(VLOOKUP(salidas[[#This Row],[Harvest Code]],entradas[],5,FALSE),"")</f>
        <v>2021</v>
      </c>
      <c r="G96">
        <v>-100</v>
      </c>
      <c r="H96">
        <f>IF(salidas[[#This Row],[Amount]]&gt;0,salidas[[#This Row],[Amount]]*1,salidas[[#This Row],[Amount]]*-1)</f>
        <v>100</v>
      </c>
      <c r="I96" s="1">
        <v>6000</v>
      </c>
      <c r="J96" s="1">
        <f>IF(OR(salidas[[#This Row],[Client]]="Consumo interno",salidas[[#This Row],[Client]]="Desecho",salidas[[#This Row],[Amount]]&gt;0),salidas[[#This Row],[Amount]]*0,(salidas[[#This Row],[Amount]]*salidas[[#This Row],[Sale Price ($)]])*-1)</f>
        <v>600000</v>
      </c>
    </row>
    <row r="97" spans="2:10" x14ac:dyDescent="0.35">
      <c r="B97" s="9">
        <v>44252</v>
      </c>
      <c r="D97" t="s">
        <v>6</v>
      </c>
      <c r="E97" t="s">
        <v>116</v>
      </c>
      <c r="F97">
        <f>IFERROR(VLOOKUP(salidas[[#This Row],[Harvest Code]],entradas[],5,FALSE),"")</f>
        <v>2021</v>
      </c>
      <c r="G97">
        <v>-20</v>
      </c>
      <c r="H97">
        <f>IF(salidas[[#This Row],[Amount]]&gt;0,salidas[[#This Row],[Amount]]*1,salidas[[#This Row],[Amount]]*-1)</f>
        <v>20</v>
      </c>
      <c r="I97" s="1">
        <v>6000</v>
      </c>
      <c r="J97" s="1">
        <f>IF(OR(salidas[[#This Row],[Client]]="Consumo interno",salidas[[#This Row],[Client]]="Desecho",salidas[[#This Row],[Amount]]&gt;0),salidas[[#This Row],[Amount]]*0,(salidas[[#This Row],[Amount]]*salidas[[#This Row],[Sale Price ($)]])*-1)</f>
        <v>120000</v>
      </c>
    </row>
    <row r="98" spans="2:10" x14ac:dyDescent="0.35">
      <c r="B98" s="9">
        <v>44252</v>
      </c>
      <c r="D98" t="s">
        <v>6</v>
      </c>
      <c r="E98" t="s">
        <v>21</v>
      </c>
      <c r="F98">
        <f>IFERROR(VLOOKUP(salidas[[#This Row],[Harvest Code]],entradas[],5,FALSE),"")</f>
        <v>2021</v>
      </c>
      <c r="G98">
        <v>116</v>
      </c>
      <c r="H98">
        <f>IF(salidas[[#This Row],[Amount]]&gt;0,salidas[[#This Row],[Amount]]*1,salidas[[#This Row],[Amount]]*-1)</f>
        <v>116</v>
      </c>
      <c r="I98" s="1">
        <v>6000</v>
      </c>
      <c r="J98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99" spans="2:10" x14ac:dyDescent="0.35">
      <c r="B99" s="9">
        <v>44253</v>
      </c>
      <c r="D99" t="s">
        <v>6</v>
      </c>
      <c r="E99" t="s">
        <v>21</v>
      </c>
      <c r="F99">
        <f>IFERROR(VLOOKUP(salidas[[#This Row],[Harvest Code]],entradas[],5,FALSE),"")</f>
        <v>2021</v>
      </c>
      <c r="G99">
        <v>183</v>
      </c>
      <c r="H99">
        <f>IF(salidas[[#This Row],[Amount]]&gt;0,salidas[[#This Row],[Amount]]*1,salidas[[#This Row],[Amount]]*-1)</f>
        <v>183</v>
      </c>
      <c r="I99" s="1">
        <v>6000</v>
      </c>
      <c r="J99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00" spans="2:10" x14ac:dyDescent="0.35">
      <c r="B100" s="9">
        <v>44256</v>
      </c>
      <c r="D100" t="s">
        <v>6</v>
      </c>
      <c r="E100" t="s">
        <v>113</v>
      </c>
      <c r="F100">
        <f>IFERROR(VLOOKUP(salidas[[#This Row],[Harvest Code]],entradas[],5,FALSE),"")</f>
        <v>2021</v>
      </c>
      <c r="G100">
        <v>-160</v>
      </c>
      <c r="H100">
        <f>IF(salidas[[#This Row],[Amount]]&gt;0,salidas[[#This Row],[Amount]]*1,salidas[[#This Row],[Amount]]*-1)</f>
        <v>160</v>
      </c>
      <c r="I100" s="1">
        <v>6000</v>
      </c>
      <c r="J100" s="1">
        <f>IF(OR(salidas[[#This Row],[Client]]="Consumo interno",salidas[[#This Row],[Client]]="Desecho",salidas[[#This Row],[Amount]]&gt;0),salidas[[#This Row],[Amount]]*0,(salidas[[#This Row],[Amount]]*salidas[[#This Row],[Sale Price ($)]])*-1)</f>
        <v>960000</v>
      </c>
    </row>
    <row r="101" spans="2:10" x14ac:dyDescent="0.35">
      <c r="B101" s="9">
        <v>44256</v>
      </c>
      <c r="D101" t="s">
        <v>6</v>
      </c>
      <c r="E101" t="s">
        <v>115</v>
      </c>
      <c r="F101">
        <f>IFERROR(VLOOKUP(salidas[[#This Row],[Harvest Code]],entradas[],5,FALSE),"")</f>
        <v>2021</v>
      </c>
      <c r="G101">
        <v>-100</v>
      </c>
      <c r="H101">
        <f>IF(salidas[[#This Row],[Amount]]&gt;0,salidas[[#This Row],[Amount]]*1,salidas[[#This Row],[Amount]]*-1)</f>
        <v>100</v>
      </c>
      <c r="I101" s="1">
        <v>6000</v>
      </c>
      <c r="J101" s="1">
        <f>IF(OR(salidas[[#This Row],[Client]]="Consumo interno",salidas[[#This Row],[Client]]="Desecho",salidas[[#This Row],[Amount]]&gt;0),salidas[[#This Row],[Amount]]*0,(salidas[[#This Row],[Amount]]*salidas[[#This Row],[Sale Price ($)]])*-1)</f>
        <v>600000</v>
      </c>
    </row>
    <row r="102" spans="2:10" x14ac:dyDescent="0.35">
      <c r="B102" s="9">
        <v>44256</v>
      </c>
      <c r="D102" t="s">
        <v>6</v>
      </c>
      <c r="E102" t="s">
        <v>117</v>
      </c>
      <c r="F102">
        <f>IFERROR(VLOOKUP(salidas[[#This Row],[Harvest Code]],entradas[],5,FALSE),"")</f>
        <v>2021</v>
      </c>
      <c r="G102">
        <v>-50</v>
      </c>
      <c r="H102">
        <f>IF(salidas[[#This Row],[Amount]]&gt;0,salidas[[#This Row],[Amount]]*1,salidas[[#This Row],[Amount]]*-1)</f>
        <v>50</v>
      </c>
      <c r="I102" s="1">
        <v>6000</v>
      </c>
      <c r="J102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103" spans="2:10" x14ac:dyDescent="0.35">
      <c r="B103" s="9">
        <v>44257</v>
      </c>
      <c r="D103" t="s">
        <v>6</v>
      </c>
      <c r="E103" t="s">
        <v>111</v>
      </c>
      <c r="F103">
        <f>IFERROR(VLOOKUP(salidas[[#This Row],[Harvest Code]],entradas[],5,FALSE),"")</f>
        <v>2021</v>
      </c>
      <c r="G103">
        <v>-50</v>
      </c>
      <c r="H103">
        <f>IF(salidas[[#This Row],[Amount]]&gt;0,salidas[[#This Row],[Amount]]*1,salidas[[#This Row],[Amount]]*-1)</f>
        <v>50</v>
      </c>
      <c r="I103" s="1">
        <v>6000</v>
      </c>
      <c r="J103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104" spans="2:10" x14ac:dyDescent="0.35">
      <c r="B104" s="9">
        <v>44259</v>
      </c>
      <c r="D104" t="s">
        <v>6</v>
      </c>
      <c r="E104" t="s">
        <v>33</v>
      </c>
      <c r="F104">
        <f>IFERROR(VLOOKUP(salidas[[#This Row],[Harvest Code]],entradas[],5,FALSE),"")</f>
        <v>2021</v>
      </c>
      <c r="G104">
        <v>-94</v>
      </c>
      <c r="H104">
        <f>IF(salidas[[#This Row],[Amount]]&gt;0,salidas[[#This Row],[Amount]]*1,salidas[[#This Row],[Amount]]*-1)</f>
        <v>94</v>
      </c>
      <c r="I104" s="1">
        <v>6000</v>
      </c>
      <c r="J104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05" spans="2:10" x14ac:dyDescent="0.35">
      <c r="B105" s="9">
        <v>44259</v>
      </c>
      <c r="D105" t="s">
        <v>6</v>
      </c>
      <c r="E105" t="s">
        <v>21</v>
      </c>
      <c r="F105">
        <f>IFERROR(VLOOKUP(salidas[[#This Row],[Harvest Code]],entradas[],5,FALSE),"")</f>
        <v>2021</v>
      </c>
      <c r="G105">
        <v>252</v>
      </c>
      <c r="H105">
        <f>IF(salidas[[#This Row],[Amount]]&gt;0,salidas[[#This Row],[Amount]]*1,salidas[[#This Row],[Amount]]*-1)</f>
        <v>252</v>
      </c>
      <c r="I105" s="1">
        <v>6000</v>
      </c>
      <c r="J105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06" spans="2:10" x14ac:dyDescent="0.35">
      <c r="B106" s="9">
        <v>44260</v>
      </c>
      <c r="D106" t="s">
        <v>6</v>
      </c>
      <c r="E106" t="s">
        <v>21</v>
      </c>
      <c r="F106">
        <f>IFERROR(VLOOKUP(salidas[[#This Row],[Harvest Code]],entradas[],5,FALSE),"")</f>
        <v>2021</v>
      </c>
      <c r="G106">
        <v>227</v>
      </c>
      <c r="H106">
        <f>IF(salidas[[#This Row],[Amount]]&gt;0,salidas[[#This Row],[Amount]]*1,salidas[[#This Row],[Amount]]*-1)</f>
        <v>227</v>
      </c>
      <c r="I106" s="1">
        <v>6000</v>
      </c>
      <c r="J106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07" spans="2:10" x14ac:dyDescent="0.35">
      <c r="B107" s="9">
        <v>44267</v>
      </c>
      <c r="D107" t="s">
        <v>6</v>
      </c>
      <c r="E107" t="s">
        <v>118</v>
      </c>
      <c r="F107">
        <f>IFERROR(VLOOKUP(salidas[[#This Row],[Harvest Code]],entradas[],5,FALSE),"")</f>
        <v>2021</v>
      </c>
      <c r="G107">
        <v>-40</v>
      </c>
      <c r="H107">
        <f>IF(salidas[[#This Row],[Amount]]&gt;0,salidas[[#This Row],[Amount]]*1,salidas[[#This Row],[Amount]]*-1)</f>
        <v>40</v>
      </c>
      <c r="I107" s="1">
        <v>6000</v>
      </c>
      <c r="J107" s="1">
        <f>IF(OR(salidas[[#This Row],[Client]]="Consumo interno",salidas[[#This Row],[Client]]="Desecho",salidas[[#This Row],[Amount]]&gt;0),salidas[[#This Row],[Amount]]*0,(salidas[[#This Row],[Amount]]*salidas[[#This Row],[Sale Price ($)]])*-1)</f>
        <v>240000</v>
      </c>
    </row>
    <row r="108" spans="2:10" x14ac:dyDescent="0.35">
      <c r="B108" s="9">
        <v>44268</v>
      </c>
      <c r="D108" t="s">
        <v>6</v>
      </c>
      <c r="E108" t="s">
        <v>117</v>
      </c>
      <c r="F108">
        <f>IFERROR(VLOOKUP(salidas[[#This Row],[Harvest Code]],entradas[],5,FALSE),"")</f>
        <v>2021</v>
      </c>
      <c r="G108">
        <v>-83</v>
      </c>
      <c r="H108">
        <f>IF(salidas[[#This Row],[Amount]]&gt;0,salidas[[#This Row],[Amount]]*1,salidas[[#This Row],[Amount]]*-1)</f>
        <v>83</v>
      </c>
      <c r="I108" s="1">
        <v>6000</v>
      </c>
      <c r="J108" s="1">
        <f>IF(OR(salidas[[#This Row],[Client]]="Consumo interno",salidas[[#This Row],[Client]]="Desecho",salidas[[#This Row],[Amount]]&gt;0),salidas[[#This Row],[Amount]]*0,(salidas[[#This Row],[Amount]]*salidas[[#This Row],[Sale Price ($)]])*-1)</f>
        <v>498000</v>
      </c>
    </row>
    <row r="109" spans="2:10" x14ac:dyDescent="0.35">
      <c r="B109" s="9">
        <v>44269</v>
      </c>
      <c r="D109" t="s">
        <v>6</v>
      </c>
      <c r="E109" t="s">
        <v>109</v>
      </c>
      <c r="F109">
        <f>IFERROR(VLOOKUP(salidas[[#This Row],[Harvest Code]],entradas[],5,FALSE),"")</f>
        <v>2021</v>
      </c>
      <c r="G109">
        <v>-70</v>
      </c>
      <c r="H109">
        <f>IF(salidas[[#This Row],[Amount]]&gt;0,salidas[[#This Row],[Amount]]*1,salidas[[#This Row],[Amount]]*-1)</f>
        <v>70</v>
      </c>
      <c r="I109" s="1">
        <v>6000</v>
      </c>
      <c r="J109" s="1">
        <f>IF(OR(salidas[[#This Row],[Client]]="Consumo interno",salidas[[#This Row],[Client]]="Desecho",salidas[[#This Row],[Amount]]&gt;0),salidas[[#This Row],[Amount]]*0,(salidas[[#This Row],[Amount]]*salidas[[#This Row],[Sale Price ($)]])*-1)</f>
        <v>420000</v>
      </c>
    </row>
    <row r="110" spans="2:10" x14ac:dyDescent="0.35">
      <c r="B110" s="9">
        <v>44269</v>
      </c>
      <c r="D110" t="s">
        <v>6</v>
      </c>
      <c r="E110" t="s">
        <v>114</v>
      </c>
      <c r="F110">
        <f>IFERROR(VLOOKUP(salidas[[#This Row],[Harvest Code]],entradas[],5,FALSE),"")</f>
        <v>2021</v>
      </c>
      <c r="G110">
        <v>-120</v>
      </c>
      <c r="H110">
        <f>IF(salidas[[#This Row],[Amount]]&gt;0,salidas[[#This Row],[Amount]]*1,salidas[[#This Row],[Amount]]*-1)</f>
        <v>120</v>
      </c>
      <c r="I110" s="1">
        <v>6000</v>
      </c>
      <c r="J110" s="1">
        <f>IF(OR(salidas[[#This Row],[Client]]="Consumo interno",salidas[[#This Row],[Client]]="Desecho",salidas[[#This Row],[Amount]]&gt;0),salidas[[#This Row],[Amount]]*0,(salidas[[#This Row],[Amount]]*salidas[[#This Row],[Sale Price ($)]])*-1)</f>
        <v>720000</v>
      </c>
    </row>
    <row r="111" spans="2:10" x14ac:dyDescent="0.35">
      <c r="B111" s="9">
        <v>44273</v>
      </c>
      <c r="D111" t="s">
        <v>6</v>
      </c>
      <c r="E111" t="s">
        <v>113</v>
      </c>
      <c r="F111">
        <f>IFERROR(VLOOKUP(salidas[[#This Row],[Harvest Code]],entradas[],5,FALSE),"")</f>
        <v>2021</v>
      </c>
      <c r="G111">
        <v>-130</v>
      </c>
      <c r="H111">
        <f>IF(salidas[[#This Row],[Amount]]&gt;0,salidas[[#This Row],[Amount]]*1,salidas[[#This Row],[Amount]]*-1)</f>
        <v>130</v>
      </c>
      <c r="I111" s="1">
        <v>6000</v>
      </c>
      <c r="J111" s="1">
        <f>IF(OR(salidas[[#This Row],[Client]]="Consumo interno",salidas[[#This Row],[Client]]="Desecho",salidas[[#This Row],[Amount]]&gt;0),salidas[[#This Row],[Amount]]*0,(salidas[[#This Row],[Amount]]*salidas[[#This Row],[Sale Price ($)]])*-1)</f>
        <v>780000</v>
      </c>
    </row>
    <row r="112" spans="2:10" x14ac:dyDescent="0.35">
      <c r="B112" s="9">
        <v>44274</v>
      </c>
      <c r="D112" t="s">
        <v>6</v>
      </c>
      <c r="E112" t="s">
        <v>111</v>
      </c>
      <c r="F112">
        <f>IFERROR(VLOOKUP(salidas[[#This Row],[Harvest Code]],entradas[],5,FALSE),"")</f>
        <v>2021</v>
      </c>
      <c r="G112">
        <v>-50</v>
      </c>
      <c r="H112">
        <f>IF(salidas[[#This Row],[Amount]]&gt;0,salidas[[#This Row],[Amount]]*1,salidas[[#This Row],[Amount]]*-1)</f>
        <v>50</v>
      </c>
      <c r="I112" s="1">
        <v>6000</v>
      </c>
      <c r="J112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113" spans="2:10" x14ac:dyDescent="0.35">
      <c r="B113" s="9">
        <v>44280</v>
      </c>
      <c r="D113" t="s">
        <v>6</v>
      </c>
      <c r="E113" t="s">
        <v>109</v>
      </c>
      <c r="F113">
        <f>IFERROR(VLOOKUP(salidas[[#This Row],[Harvest Code]],entradas[],5,FALSE),"")</f>
        <v>2021</v>
      </c>
      <c r="G113">
        <v>-60</v>
      </c>
      <c r="H113">
        <f>IF(salidas[[#This Row],[Amount]]&gt;0,salidas[[#This Row],[Amount]]*1,salidas[[#This Row],[Amount]]*-1)</f>
        <v>60</v>
      </c>
      <c r="I113" s="1">
        <v>6000</v>
      </c>
      <c r="J113" s="1">
        <f>IF(OR(salidas[[#This Row],[Client]]="Consumo interno",salidas[[#This Row],[Client]]="Desecho",salidas[[#This Row],[Amount]]&gt;0),salidas[[#This Row],[Amount]]*0,(salidas[[#This Row],[Amount]]*salidas[[#This Row],[Sale Price ($)]])*-1)</f>
        <v>360000</v>
      </c>
    </row>
    <row r="114" spans="2:10" x14ac:dyDescent="0.35">
      <c r="B114" s="9">
        <v>44294</v>
      </c>
      <c r="D114" t="s">
        <v>6</v>
      </c>
      <c r="E114" t="s">
        <v>119</v>
      </c>
      <c r="F114">
        <f>IFERROR(VLOOKUP(salidas[[#This Row],[Harvest Code]],entradas[],5,FALSE),"")</f>
        <v>2021</v>
      </c>
      <c r="G114">
        <v>-40</v>
      </c>
      <c r="H114">
        <f>IF(salidas[[#This Row],[Amount]]&gt;0,salidas[[#This Row],[Amount]]*1,salidas[[#This Row],[Amount]]*-1)</f>
        <v>40</v>
      </c>
      <c r="I114" s="1">
        <v>6000</v>
      </c>
      <c r="J114" s="1">
        <f>IF(OR(salidas[[#This Row],[Client]]="Consumo interno",salidas[[#This Row],[Client]]="Desecho",salidas[[#This Row],[Amount]]&gt;0),salidas[[#This Row],[Amount]]*0,(salidas[[#This Row],[Amount]]*salidas[[#This Row],[Sale Price ($)]])*-1)</f>
        <v>240000</v>
      </c>
    </row>
    <row r="115" spans="2:10" x14ac:dyDescent="0.35">
      <c r="B115" s="9">
        <v>44294</v>
      </c>
      <c r="D115" t="s">
        <v>7</v>
      </c>
      <c r="E115" t="s">
        <v>21</v>
      </c>
      <c r="F115">
        <f>IFERROR(VLOOKUP(salidas[[#This Row],[Harvest Code]],entradas[],5,FALSE),"")</f>
        <v>2021</v>
      </c>
      <c r="G115">
        <v>173</v>
      </c>
      <c r="H115">
        <f>IF(salidas[[#This Row],[Amount]]&gt;0,salidas[[#This Row],[Amount]]*1,salidas[[#This Row],[Amount]]*-1)</f>
        <v>173</v>
      </c>
      <c r="I115" s="1">
        <v>6000</v>
      </c>
      <c r="J115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16" spans="2:10" x14ac:dyDescent="0.35">
      <c r="B116" s="9">
        <v>44295</v>
      </c>
      <c r="D116" t="s">
        <v>6</v>
      </c>
      <c r="E116" t="s">
        <v>54</v>
      </c>
      <c r="F116">
        <f>IFERROR(VLOOKUP(salidas[[#This Row],[Harvest Code]],entradas[],5,FALSE),"")</f>
        <v>2021</v>
      </c>
      <c r="G116">
        <v>-25</v>
      </c>
      <c r="H116">
        <f>IF(salidas[[#This Row],[Amount]]&gt;0,salidas[[#This Row],[Amount]]*1,salidas[[#This Row],[Amount]]*-1)</f>
        <v>25</v>
      </c>
      <c r="I116" s="1">
        <v>6000</v>
      </c>
      <c r="J116" s="1">
        <f>IF(OR(salidas[[#This Row],[Client]]="Consumo interno",salidas[[#This Row],[Client]]="Desecho",salidas[[#This Row],[Amount]]&gt;0),salidas[[#This Row],[Amount]]*0,(salidas[[#This Row],[Amount]]*salidas[[#This Row],[Sale Price ($)]])*-1)</f>
        <v>150000</v>
      </c>
    </row>
    <row r="117" spans="2:10" x14ac:dyDescent="0.35">
      <c r="B117" s="9">
        <v>44299</v>
      </c>
      <c r="D117" t="s">
        <v>7</v>
      </c>
      <c r="E117" t="s">
        <v>21</v>
      </c>
      <c r="F117">
        <f>IFERROR(VLOOKUP(salidas[[#This Row],[Harvest Code]],entradas[],5,FALSE),"")</f>
        <v>2021</v>
      </c>
      <c r="G117">
        <v>120</v>
      </c>
      <c r="H117">
        <f>IF(salidas[[#This Row],[Amount]]&gt;0,salidas[[#This Row],[Amount]]*1,salidas[[#This Row],[Amount]]*-1)</f>
        <v>120</v>
      </c>
      <c r="I117" s="1"/>
      <c r="J117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18" spans="2:10" x14ac:dyDescent="0.35">
      <c r="B118" s="9">
        <v>44300</v>
      </c>
      <c r="D118" t="s">
        <v>6</v>
      </c>
      <c r="E118" t="s">
        <v>118</v>
      </c>
      <c r="F118">
        <f>IFERROR(VLOOKUP(salidas[[#This Row],[Harvest Code]],entradas[],5,FALSE),"")</f>
        <v>2021</v>
      </c>
      <c r="G118">
        <v>-38</v>
      </c>
      <c r="H118">
        <f>IF(salidas[[#This Row],[Amount]]&gt;0,salidas[[#This Row],[Amount]]*1,salidas[[#This Row],[Amount]]*-1)</f>
        <v>38</v>
      </c>
      <c r="I118" s="1">
        <v>6000</v>
      </c>
      <c r="J118" s="1">
        <f>IF(OR(salidas[[#This Row],[Client]]="Consumo interno",salidas[[#This Row],[Client]]="Desecho",salidas[[#This Row],[Amount]]&gt;0),salidas[[#This Row],[Amount]]*0,(salidas[[#This Row],[Amount]]*salidas[[#This Row],[Sale Price ($)]])*-1)</f>
        <v>228000</v>
      </c>
    </row>
    <row r="119" spans="2:10" x14ac:dyDescent="0.35">
      <c r="B119" s="9">
        <v>44300</v>
      </c>
      <c r="D119" t="s">
        <v>7</v>
      </c>
      <c r="E119" t="s">
        <v>118</v>
      </c>
      <c r="F119">
        <f>IFERROR(VLOOKUP(salidas[[#This Row],[Harvest Code]],entradas[],5,FALSE),"")</f>
        <v>2021</v>
      </c>
      <c r="G119">
        <v>-2</v>
      </c>
      <c r="H119">
        <f>IF(salidas[[#This Row],[Amount]]&gt;0,salidas[[#This Row],[Amount]]*1,salidas[[#This Row],[Amount]]*-1)</f>
        <v>2</v>
      </c>
      <c r="I119" s="1">
        <v>6000</v>
      </c>
      <c r="J119" s="1">
        <f>IF(OR(salidas[[#This Row],[Client]]="Consumo interno",salidas[[#This Row],[Client]]="Desecho",salidas[[#This Row],[Amount]]&gt;0),salidas[[#This Row],[Amount]]*0,(salidas[[#This Row],[Amount]]*salidas[[#This Row],[Sale Price ($)]])*-1)</f>
        <v>12000</v>
      </c>
    </row>
    <row r="120" spans="2:10" x14ac:dyDescent="0.35">
      <c r="B120" s="9">
        <v>44302</v>
      </c>
      <c r="D120" t="s">
        <v>7</v>
      </c>
      <c r="E120" t="s">
        <v>114</v>
      </c>
      <c r="F120">
        <f>IFERROR(VLOOKUP(salidas[[#This Row],[Harvest Code]],entradas[],5,FALSE),"")</f>
        <v>2021</v>
      </c>
      <c r="G120">
        <v>-100</v>
      </c>
      <c r="H120">
        <f>IF(salidas[[#This Row],[Amount]]&gt;0,salidas[[#This Row],[Amount]]*1,salidas[[#This Row],[Amount]]*-1)</f>
        <v>100</v>
      </c>
      <c r="I120" s="1">
        <v>6000</v>
      </c>
      <c r="J120" s="1">
        <f>IF(OR(salidas[[#This Row],[Client]]="Consumo interno",salidas[[#This Row],[Client]]="Desecho",salidas[[#This Row],[Amount]]&gt;0),salidas[[#This Row],[Amount]]*0,(salidas[[#This Row],[Amount]]*salidas[[#This Row],[Sale Price ($)]])*-1)</f>
        <v>600000</v>
      </c>
    </row>
    <row r="121" spans="2:10" x14ac:dyDescent="0.35">
      <c r="B121" s="9">
        <v>44306</v>
      </c>
      <c r="D121" t="s">
        <v>7</v>
      </c>
      <c r="E121" t="s">
        <v>21</v>
      </c>
      <c r="F121">
        <f>IFERROR(VLOOKUP(salidas[[#This Row],[Harvest Code]],entradas[],5,FALSE),"")</f>
        <v>2021</v>
      </c>
      <c r="G121">
        <v>88</v>
      </c>
      <c r="H121">
        <f>IF(salidas[[#This Row],[Amount]]&gt;0,salidas[[#This Row],[Amount]]*1,salidas[[#This Row],[Amount]]*-1)</f>
        <v>88</v>
      </c>
      <c r="I121" s="1">
        <v>6000</v>
      </c>
      <c r="J121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22" spans="2:10" x14ac:dyDescent="0.35">
      <c r="B122" s="9">
        <v>44312</v>
      </c>
      <c r="D122" t="s">
        <v>7</v>
      </c>
      <c r="E122" t="s">
        <v>119</v>
      </c>
      <c r="F122">
        <f>IFERROR(VLOOKUP(salidas[[#This Row],[Harvest Code]],entradas[],5,FALSE),"")</f>
        <v>2021</v>
      </c>
      <c r="G122">
        <v>-45</v>
      </c>
      <c r="H122">
        <f>IF(salidas[[#This Row],[Amount]]&gt;0,salidas[[#This Row],[Amount]]*1,salidas[[#This Row],[Amount]]*-1)</f>
        <v>45</v>
      </c>
      <c r="I122" s="1">
        <v>6000</v>
      </c>
      <c r="J122" s="1">
        <f>IF(OR(salidas[[#This Row],[Client]]="Consumo interno",salidas[[#This Row],[Client]]="Desecho",salidas[[#This Row],[Amount]]&gt;0),salidas[[#This Row],[Amount]]*0,(salidas[[#This Row],[Amount]]*salidas[[#This Row],[Sale Price ($)]])*-1)</f>
        <v>270000</v>
      </c>
    </row>
    <row r="123" spans="2:10" x14ac:dyDescent="0.35">
      <c r="B123" s="9">
        <v>44312</v>
      </c>
      <c r="D123" t="s">
        <v>7</v>
      </c>
      <c r="E123" t="s">
        <v>21</v>
      </c>
      <c r="F123">
        <f>IFERROR(VLOOKUP(salidas[[#This Row],[Harvest Code]],entradas[],5,FALSE),"")</f>
        <v>2021</v>
      </c>
      <c r="G123">
        <v>141</v>
      </c>
      <c r="H123">
        <f>IF(salidas[[#This Row],[Amount]]&gt;0,salidas[[#This Row],[Amount]]*1,salidas[[#This Row],[Amount]]*-1)</f>
        <v>141</v>
      </c>
      <c r="I123" s="1">
        <v>6000</v>
      </c>
      <c r="J123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24" spans="2:10" x14ac:dyDescent="0.35">
      <c r="B124" s="9">
        <v>44320</v>
      </c>
      <c r="D124" t="s">
        <v>7</v>
      </c>
      <c r="E124" t="s">
        <v>21</v>
      </c>
      <c r="F124">
        <f>IFERROR(VLOOKUP(salidas[[#This Row],[Harvest Code]],entradas[],5,FALSE),"")</f>
        <v>2021</v>
      </c>
      <c r="G124">
        <v>178</v>
      </c>
      <c r="H124">
        <f>IF(salidas[[#This Row],[Amount]]&gt;0,salidas[[#This Row],[Amount]]*1,salidas[[#This Row],[Amount]]*-1)</f>
        <v>178</v>
      </c>
      <c r="I124" s="1">
        <v>6000</v>
      </c>
      <c r="J124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25" spans="2:10" x14ac:dyDescent="0.35">
      <c r="B125" s="9">
        <v>44323</v>
      </c>
      <c r="D125" t="s">
        <v>7</v>
      </c>
      <c r="E125" t="s">
        <v>117</v>
      </c>
      <c r="F125">
        <f>IFERROR(VLOOKUP(salidas[[#This Row],[Harvest Code]],entradas[],5,FALSE),"")</f>
        <v>2021</v>
      </c>
      <c r="G125">
        <v>-50</v>
      </c>
      <c r="H125">
        <f>IF(salidas[[#This Row],[Amount]]&gt;0,salidas[[#This Row],[Amount]]*1,salidas[[#This Row],[Amount]]*-1)</f>
        <v>50</v>
      </c>
      <c r="I125" s="1">
        <v>6000</v>
      </c>
      <c r="J125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126" spans="2:10" x14ac:dyDescent="0.35">
      <c r="B126" s="9">
        <v>44324</v>
      </c>
      <c r="D126" t="s">
        <v>7</v>
      </c>
      <c r="E126" t="s">
        <v>21</v>
      </c>
      <c r="F126">
        <f>IFERROR(VLOOKUP(salidas[[#This Row],[Harvest Code]],entradas[],5,FALSE),"")</f>
        <v>2021</v>
      </c>
      <c r="G126">
        <v>320</v>
      </c>
      <c r="H126">
        <f>IF(salidas[[#This Row],[Amount]]&gt;0,salidas[[#This Row],[Amount]]*1,salidas[[#This Row],[Amount]]*-1)</f>
        <v>320</v>
      </c>
      <c r="I126" s="1">
        <v>6000</v>
      </c>
      <c r="J126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27" spans="2:10" x14ac:dyDescent="0.35">
      <c r="B127" s="9">
        <v>44328</v>
      </c>
      <c r="D127" t="s">
        <v>7</v>
      </c>
      <c r="E127" t="s">
        <v>113</v>
      </c>
      <c r="F127">
        <f>IFERROR(VLOOKUP(salidas[[#This Row],[Harvest Code]],entradas[],5,FALSE),"")</f>
        <v>2021</v>
      </c>
      <c r="G127">
        <v>-40</v>
      </c>
      <c r="H127">
        <f>IF(salidas[[#This Row],[Amount]]&gt;0,salidas[[#This Row],[Amount]]*1,salidas[[#This Row],[Amount]]*-1)</f>
        <v>40</v>
      </c>
      <c r="I127" s="1">
        <v>6000</v>
      </c>
      <c r="J127" s="1">
        <f>IF(OR(salidas[[#This Row],[Client]]="Consumo interno",salidas[[#This Row],[Client]]="Desecho",salidas[[#This Row],[Amount]]&gt;0),salidas[[#This Row],[Amount]]*0,(salidas[[#This Row],[Amount]]*salidas[[#This Row],[Sale Price ($)]])*-1)</f>
        <v>240000</v>
      </c>
    </row>
    <row r="128" spans="2:10" x14ac:dyDescent="0.35">
      <c r="B128" s="9">
        <v>44336</v>
      </c>
      <c r="D128" t="s">
        <v>7</v>
      </c>
      <c r="E128" t="s">
        <v>18</v>
      </c>
      <c r="F128">
        <f>IFERROR(VLOOKUP(salidas[[#This Row],[Harvest Code]],entradas[],5,FALSE),"")</f>
        <v>2021</v>
      </c>
      <c r="G128">
        <v>-40</v>
      </c>
      <c r="H128">
        <f>IF(salidas[[#This Row],[Amount]]&gt;0,salidas[[#This Row],[Amount]]*1,salidas[[#This Row],[Amount]]*-1)</f>
        <v>40</v>
      </c>
      <c r="I128" s="1">
        <v>6000</v>
      </c>
      <c r="J128" s="1">
        <f>IF(OR(salidas[[#This Row],[Client]]="Consumo interno",salidas[[#This Row],[Client]]="Desecho",salidas[[#This Row],[Amount]]&gt;0),salidas[[#This Row],[Amount]]*0,(salidas[[#This Row],[Amount]]*salidas[[#This Row],[Sale Price ($)]])*-1)</f>
        <v>240000</v>
      </c>
    </row>
    <row r="129" spans="2:10" x14ac:dyDescent="0.35">
      <c r="B129" s="9">
        <v>44358</v>
      </c>
      <c r="D129" t="s">
        <v>7</v>
      </c>
      <c r="E129" t="s">
        <v>114</v>
      </c>
      <c r="F129">
        <f>IFERROR(VLOOKUP(salidas[[#This Row],[Harvest Code]],entradas[],5,FALSE),"")</f>
        <v>2021</v>
      </c>
      <c r="G129">
        <v>-70</v>
      </c>
      <c r="H129">
        <f>IF(salidas[[#This Row],[Amount]]&gt;0,salidas[[#This Row],[Amount]]*1,salidas[[#This Row],[Amount]]*-1)</f>
        <v>70</v>
      </c>
      <c r="I129" s="1">
        <v>6000</v>
      </c>
      <c r="J129" s="1">
        <f>IF(OR(salidas[[#This Row],[Client]]="Consumo interno",salidas[[#This Row],[Client]]="Desecho",salidas[[#This Row],[Amount]]&gt;0),salidas[[#This Row],[Amount]]*0,(salidas[[#This Row],[Amount]]*salidas[[#This Row],[Sale Price ($)]])*-1)</f>
        <v>420000</v>
      </c>
    </row>
    <row r="130" spans="2:10" x14ac:dyDescent="0.35">
      <c r="B130" s="9">
        <v>44358</v>
      </c>
      <c r="D130" t="s">
        <v>7</v>
      </c>
      <c r="E130" t="s">
        <v>52</v>
      </c>
      <c r="F130">
        <f>IFERROR(VLOOKUP(salidas[[#This Row],[Harvest Code]],entradas[],5,FALSE),"")</f>
        <v>2021</v>
      </c>
      <c r="G130">
        <v>-66</v>
      </c>
      <c r="H130">
        <f>IF(salidas[[#This Row],[Amount]]&gt;0,salidas[[#This Row],[Amount]]*1,salidas[[#This Row],[Amount]]*-1)</f>
        <v>66</v>
      </c>
      <c r="I130" s="1">
        <v>6000</v>
      </c>
      <c r="J130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31" spans="2:10" x14ac:dyDescent="0.35">
      <c r="B131" s="9">
        <v>44379</v>
      </c>
      <c r="D131" t="s">
        <v>7</v>
      </c>
      <c r="E131" t="s">
        <v>114</v>
      </c>
      <c r="F131">
        <f>IFERROR(VLOOKUP(salidas[[#This Row],[Harvest Code]],entradas[],5,FALSE),"")</f>
        <v>2021</v>
      </c>
      <c r="G131">
        <v>-50</v>
      </c>
      <c r="H131">
        <f>IF(salidas[[#This Row],[Amount]]&gt;0,salidas[[#This Row],[Amount]]*1,salidas[[#This Row],[Amount]]*-1)</f>
        <v>50</v>
      </c>
      <c r="I131" s="1">
        <v>6000</v>
      </c>
      <c r="J131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132" spans="2:10" x14ac:dyDescent="0.35">
      <c r="B132" s="9">
        <v>44385</v>
      </c>
      <c r="D132" t="s">
        <v>7</v>
      </c>
      <c r="E132" t="s">
        <v>109</v>
      </c>
      <c r="F132">
        <f>IFERROR(VLOOKUP(salidas[[#This Row],[Harvest Code]],entradas[],5,FALSE),"")</f>
        <v>2021</v>
      </c>
      <c r="G132">
        <v>-50</v>
      </c>
      <c r="H132">
        <f>IF(salidas[[#This Row],[Amount]]&gt;0,salidas[[#This Row],[Amount]]*1,salidas[[#This Row],[Amount]]*-1)</f>
        <v>50</v>
      </c>
      <c r="I132" s="1">
        <v>6000</v>
      </c>
      <c r="J132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133" spans="2:10" x14ac:dyDescent="0.35">
      <c r="B133" s="9">
        <v>44391</v>
      </c>
      <c r="D133" t="s">
        <v>7</v>
      </c>
      <c r="E133" t="s">
        <v>117</v>
      </c>
      <c r="F133">
        <f>IFERROR(VLOOKUP(salidas[[#This Row],[Harvest Code]],entradas[],5,FALSE),"")</f>
        <v>2021</v>
      </c>
      <c r="G133">
        <v>-36</v>
      </c>
      <c r="H133">
        <f>IF(salidas[[#This Row],[Amount]]&gt;0,salidas[[#This Row],[Amount]]*1,salidas[[#This Row],[Amount]]*-1)</f>
        <v>36</v>
      </c>
      <c r="I133" s="1">
        <v>6000</v>
      </c>
      <c r="J133" s="1">
        <f>IF(OR(salidas[[#This Row],[Client]]="Consumo interno",salidas[[#This Row],[Client]]="Desecho",salidas[[#This Row],[Amount]]&gt;0),salidas[[#This Row],[Amount]]*0,(salidas[[#This Row],[Amount]]*salidas[[#This Row],[Sale Price ($)]])*-1)</f>
        <v>216000</v>
      </c>
    </row>
    <row r="134" spans="2:10" x14ac:dyDescent="0.35">
      <c r="B134" s="9">
        <v>44392</v>
      </c>
      <c r="D134" t="s">
        <v>7</v>
      </c>
      <c r="E134" t="s">
        <v>111</v>
      </c>
      <c r="F134">
        <f>IFERROR(VLOOKUP(salidas[[#This Row],[Harvest Code]],entradas[],5,FALSE),"")</f>
        <v>2021</v>
      </c>
      <c r="G134">
        <v>-50</v>
      </c>
      <c r="H134">
        <f>IF(salidas[[#This Row],[Amount]]&gt;0,salidas[[#This Row],[Amount]]*1,salidas[[#This Row],[Amount]]*-1)</f>
        <v>50</v>
      </c>
      <c r="I134" s="1">
        <v>6000</v>
      </c>
      <c r="J134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135" spans="2:10" x14ac:dyDescent="0.35">
      <c r="B135" s="9">
        <v>44393</v>
      </c>
      <c r="D135" t="s">
        <v>7</v>
      </c>
      <c r="E135" t="s">
        <v>114</v>
      </c>
      <c r="F135">
        <f>IFERROR(VLOOKUP(salidas[[#This Row],[Harvest Code]],entradas[],5,FALSE),"")</f>
        <v>2021</v>
      </c>
      <c r="G135">
        <v>-30</v>
      </c>
      <c r="H135">
        <f>IF(salidas[[#This Row],[Amount]]&gt;0,salidas[[#This Row],[Amount]]*1,salidas[[#This Row],[Amount]]*-1)</f>
        <v>30</v>
      </c>
      <c r="I135" s="1">
        <v>6000</v>
      </c>
      <c r="J135" s="1">
        <f>IF(OR(salidas[[#This Row],[Client]]="Consumo interno",salidas[[#This Row],[Client]]="Desecho",salidas[[#This Row],[Amount]]&gt;0),salidas[[#This Row],[Amount]]*0,(salidas[[#This Row],[Amount]]*salidas[[#This Row],[Sale Price ($)]])*-1)</f>
        <v>180000</v>
      </c>
    </row>
    <row r="136" spans="2:10" x14ac:dyDescent="0.35">
      <c r="B136" s="9">
        <v>44394</v>
      </c>
      <c r="D136" t="s">
        <v>8</v>
      </c>
      <c r="E136" t="s">
        <v>21</v>
      </c>
      <c r="F136">
        <f>IFERROR(VLOOKUP(salidas[[#This Row],[Harvest Code]],entradas[],5,FALSE),"")</f>
        <v>2021</v>
      </c>
      <c r="G136">
        <v>258</v>
      </c>
      <c r="H136">
        <f>IF(salidas[[#This Row],[Amount]]&gt;0,salidas[[#This Row],[Amount]]*1,salidas[[#This Row],[Amount]]*-1)</f>
        <v>258</v>
      </c>
      <c r="I136" s="1">
        <v>6000</v>
      </c>
      <c r="J136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37" spans="2:10" x14ac:dyDescent="0.35">
      <c r="B137" s="9">
        <v>44398</v>
      </c>
      <c r="D137" t="s">
        <v>7</v>
      </c>
      <c r="E137" t="s">
        <v>113</v>
      </c>
      <c r="F137">
        <f>IFERROR(VLOOKUP(salidas[[#This Row],[Harvest Code]],entradas[],5,FALSE),"")</f>
        <v>2021</v>
      </c>
      <c r="G137">
        <v>-30</v>
      </c>
      <c r="H137">
        <f>IF(salidas[[#This Row],[Amount]]&gt;0,salidas[[#This Row],[Amount]]*1,salidas[[#This Row],[Amount]]*-1)</f>
        <v>30</v>
      </c>
      <c r="I137" s="1">
        <v>6000</v>
      </c>
      <c r="J137" s="1">
        <f>IF(OR(salidas[[#This Row],[Client]]="Consumo interno",salidas[[#This Row],[Client]]="Desecho",salidas[[#This Row],[Amount]]&gt;0),salidas[[#This Row],[Amount]]*0,(salidas[[#This Row],[Amount]]*salidas[[#This Row],[Sale Price ($)]])*-1)</f>
        <v>180000</v>
      </c>
    </row>
    <row r="138" spans="2:10" x14ac:dyDescent="0.35">
      <c r="B138" s="9">
        <v>44398</v>
      </c>
      <c r="D138" t="s">
        <v>8</v>
      </c>
      <c r="E138" t="s">
        <v>21</v>
      </c>
      <c r="F138">
        <f>IFERROR(VLOOKUP(salidas[[#This Row],[Harvest Code]],entradas[],5,FALSE),"")</f>
        <v>2021</v>
      </c>
      <c r="G138">
        <v>392</v>
      </c>
      <c r="H138">
        <f>IF(salidas[[#This Row],[Amount]]&gt;0,salidas[[#This Row],[Amount]]*1,salidas[[#This Row],[Amount]]*-1)</f>
        <v>392</v>
      </c>
      <c r="I138" s="1">
        <v>6000</v>
      </c>
      <c r="J138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39" spans="2:10" x14ac:dyDescent="0.35">
      <c r="B139" s="9">
        <v>44399</v>
      </c>
      <c r="D139" t="s">
        <v>7</v>
      </c>
      <c r="E139" t="s">
        <v>18</v>
      </c>
      <c r="F139">
        <f>IFERROR(VLOOKUP(salidas[[#This Row],[Harvest Code]],entradas[],5,FALSE),"")</f>
        <v>2021</v>
      </c>
      <c r="G139">
        <v>-48</v>
      </c>
      <c r="H139">
        <f>IF(salidas[[#This Row],[Amount]]&gt;0,salidas[[#This Row],[Amount]]*1,salidas[[#This Row],[Amount]]*-1)</f>
        <v>48</v>
      </c>
      <c r="I139" s="1">
        <v>6000</v>
      </c>
      <c r="J139" s="1">
        <f>IF(OR(salidas[[#This Row],[Client]]="Consumo interno",salidas[[#This Row],[Client]]="Desecho",salidas[[#This Row],[Amount]]&gt;0),salidas[[#This Row],[Amount]]*0,(salidas[[#This Row],[Amount]]*salidas[[#This Row],[Sale Price ($)]])*-1)</f>
        <v>288000</v>
      </c>
    </row>
    <row r="140" spans="2:10" x14ac:dyDescent="0.35">
      <c r="B140" s="9">
        <v>44400</v>
      </c>
      <c r="D140" t="s">
        <v>8</v>
      </c>
      <c r="E140" t="s">
        <v>21</v>
      </c>
      <c r="F140">
        <f>IFERROR(VLOOKUP(salidas[[#This Row],[Harvest Code]],entradas[],5,FALSE),"")</f>
        <v>2021</v>
      </c>
      <c r="G140">
        <v>291</v>
      </c>
      <c r="H140">
        <f>IF(salidas[[#This Row],[Amount]]&gt;0,salidas[[#This Row],[Amount]]*1,salidas[[#This Row],[Amount]]*-1)</f>
        <v>291</v>
      </c>
      <c r="I140" s="1">
        <v>6000</v>
      </c>
      <c r="J140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41" spans="2:10" x14ac:dyDescent="0.35">
      <c r="B141" s="9">
        <v>44402</v>
      </c>
      <c r="D141" t="s">
        <v>8</v>
      </c>
      <c r="E141" t="s">
        <v>21</v>
      </c>
      <c r="F141">
        <f>IFERROR(VLOOKUP(salidas[[#This Row],[Harvest Code]],entradas[],5,FALSE),"")</f>
        <v>2021</v>
      </c>
      <c r="G141">
        <v>410</v>
      </c>
      <c r="H141">
        <f>IF(salidas[[#This Row],[Amount]]&gt;0,salidas[[#This Row],[Amount]]*1,salidas[[#This Row],[Amount]]*-1)</f>
        <v>410</v>
      </c>
      <c r="I141" s="1">
        <v>6000</v>
      </c>
      <c r="J141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42" spans="2:10" x14ac:dyDescent="0.35">
      <c r="B142" s="9">
        <v>44404</v>
      </c>
      <c r="D142" t="s">
        <v>7</v>
      </c>
      <c r="E142" t="s">
        <v>53</v>
      </c>
      <c r="F142">
        <f>IFERROR(VLOOKUP(salidas[[#This Row],[Harvest Code]],entradas[],5,FALSE),"")</f>
        <v>2021</v>
      </c>
      <c r="G142">
        <v>-161</v>
      </c>
      <c r="H142">
        <f>IF(salidas[[#This Row],[Amount]]&gt;0,salidas[[#This Row],[Amount]]*1,salidas[[#This Row],[Amount]]*-1)</f>
        <v>161</v>
      </c>
      <c r="I142" s="1">
        <v>6000</v>
      </c>
      <c r="J142" s="1">
        <f>IF(OR(salidas[[#This Row],[Client]]="Consumo interno",salidas[[#This Row],[Client]]="Desecho",salidas[[#This Row],[Amount]]&gt;0),salidas[[#This Row],[Amount]]*0,(salidas[[#This Row],[Amount]]*salidas[[#This Row],[Sale Price ($)]])*-1)</f>
        <v>966000</v>
      </c>
    </row>
    <row r="143" spans="2:10" x14ac:dyDescent="0.35">
      <c r="B143" s="9">
        <v>44404</v>
      </c>
      <c r="D143" t="s">
        <v>7</v>
      </c>
      <c r="E143" t="s">
        <v>52</v>
      </c>
      <c r="F143">
        <f>IFERROR(VLOOKUP(salidas[[#This Row],[Harvest Code]],entradas[],5,FALSE),"")</f>
        <v>2021</v>
      </c>
      <c r="G143">
        <v>-50</v>
      </c>
      <c r="H143">
        <f>IF(salidas[[#This Row],[Amount]]&gt;0,salidas[[#This Row],[Amount]]*1,salidas[[#This Row],[Amount]]*-1)</f>
        <v>50</v>
      </c>
      <c r="I143" s="1">
        <v>6000</v>
      </c>
      <c r="J143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44" spans="2:10" x14ac:dyDescent="0.35">
      <c r="B144" s="9">
        <v>44405</v>
      </c>
      <c r="D144" t="s">
        <v>8</v>
      </c>
      <c r="E144" t="s">
        <v>21</v>
      </c>
      <c r="F144">
        <f>IFERROR(VLOOKUP(salidas[[#This Row],[Harvest Code]],entradas[],5,FALSE),"")</f>
        <v>2021</v>
      </c>
      <c r="G144">
        <v>259</v>
      </c>
      <c r="H144">
        <f>IF(salidas[[#This Row],[Amount]]&gt;0,salidas[[#This Row],[Amount]]*1,salidas[[#This Row],[Amount]]*-1)</f>
        <v>259</v>
      </c>
      <c r="I144" s="1">
        <v>6000</v>
      </c>
      <c r="J144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45" spans="2:10" x14ac:dyDescent="0.35">
      <c r="B145" s="9">
        <v>44412</v>
      </c>
      <c r="D145" t="s">
        <v>7</v>
      </c>
      <c r="E145" t="s">
        <v>113</v>
      </c>
      <c r="F145">
        <f>IFERROR(VLOOKUP(salidas[[#This Row],[Harvest Code]],entradas[],5,FALSE),"")</f>
        <v>2021</v>
      </c>
      <c r="G145">
        <v>-40</v>
      </c>
      <c r="H145">
        <f>IF(salidas[[#This Row],[Amount]]&gt;0,salidas[[#This Row],[Amount]]*1,salidas[[#This Row],[Amount]]*-1)</f>
        <v>40</v>
      </c>
      <c r="I145" s="1">
        <v>6000</v>
      </c>
      <c r="J145" s="1">
        <f>IF(OR(salidas[[#This Row],[Client]]="Consumo interno",salidas[[#This Row],[Client]]="Desecho",salidas[[#This Row],[Amount]]&gt;0),salidas[[#This Row],[Amount]]*0,(salidas[[#This Row],[Amount]]*salidas[[#This Row],[Sale Price ($)]])*-1)</f>
        <v>240000</v>
      </c>
    </row>
    <row r="146" spans="2:10" x14ac:dyDescent="0.35">
      <c r="B146" s="9">
        <v>44412</v>
      </c>
      <c r="D146" t="s">
        <v>7</v>
      </c>
      <c r="E146" t="s">
        <v>114</v>
      </c>
      <c r="F146">
        <f>IFERROR(VLOOKUP(salidas[[#This Row],[Harvest Code]],entradas[],5,FALSE),"")</f>
        <v>2021</v>
      </c>
      <c r="G146">
        <v>-25</v>
      </c>
      <c r="H146">
        <f>IF(salidas[[#This Row],[Amount]]&gt;0,salidas[[#This Row],[Amount]]*1,salidas[[#This Row],[Amount]]*-1)</f>
        <v>25</v>
      </c>
      <c r="I146" s="1">
        <v>6000</v>
      </c>
      <c r="J146" s="1">
        <f>IF(OR(salidas[[#This Row],[Client]]="Consumo interno",salidas[[#This Row],[Client]]="Desecho",salidas[[#This Row],[Amount]]&gt;0),salidas[[#This Row],[Amount]]*0,(salidas[[#This Row],[Amount]]*salidas[[#This Row],[Sale Price ($)]])*-1)</f>
        <v>150000</v>
      </c>
    </row>
    <row r="147" spans="2:10" x14ac:dyDescent="0.35">
      <c r="B147" s="9">
        <v>44414</v>
      </c>
      <c r="D147" t="s">
        <v>7</v>
      </c>
      <c r="E147" t="s">
        <v>111</v>
      </c>
      <c r="F147">
        <f>IFERROR(VLOOKUP(salidas[[#This Row],[Harvest Code]],entradas[],5,FALSE),"")</f>
        <v>2021</v>
      </c>
      <c r="G147">
        <v>-37</v>
      </c>
      <c r="H147">
        <f>IF(salidas[[#This Row],[Amount]]&gt;0,salidas[[#This Row],[Amount]]*1,salidas[[#This Row],[Amount]]*-1)</f>
        <v>37</v>
      </c>
      <c r="I147" s="1">
        <v>6000</v>
      </c>
      <c r="J147" s="1">
        <f>IF(OR(salidas[[#This Row],[Client]]="Consumo interno",salidas[[#This Row],[Client]]="Desecho",salidas[[#This Row],[Amount]]&gt;0),salidas[[#This Row],[Amount]]*0,(salidas[[#This Row],[Amount]]*salidas[[#This Row],[Sale Price ($)]])*-1)</f>
        <v>222000</v>
      </c>
    </row>
    <row r="148" spans="2:10" x14ac:dyDescent="0.35">
      <c r="B148" s="9">
        <v>44414</v>
      </c>
      <c r="D148" t="s">
        <v>8</v>
      </c>
      <c r="E148" t="s">
        <v>111</v>
      </c>
      <c r="F148">
        <f>IFERROR(VLOOKUP(salidas[[#This Row],[Harvest Code]],entradas[],5,FALSE),"")</f>
        <v>2021</v>
      </c>
      <c r="G148">
        <v>-13</v>
      </c>
      <c r="H148">
        <f>IF(salidas[[#This Row],[Amount]]&gt;0,salidas[[#This Row],[Amount]]*1,salidas[[#This Row],[Amount]]*-1)</f>
        <v>13</v>
      </c>
      <c r="I148" s="1">
        <v>6000</v>
      </c>
      <c r="J148" s="1">
        <f>IF(OR(salidas[[#This Row],[Client]]="Consumo interno",salidas[[#This Row],[Client]]="Desecho",salidas[[#This Row],[Amount]]&gt;0),salidas[[#This Row],[Amount]]*0,(salidas[[#This Row],[Amount]]*salidas[[#This Row],[Sale Price ($)]])*-1)</f>
        <v>78000</v>
      </c>
    </row>
    <row r="149" spans="2:10" x14ac:dyDescent="0.35">
      <c r="B149" s="9">
        <v>44414</v>
      </c>
      <c r="D149" t="s">
        <v>8</v>
      </c>
      <c r="E149" t="s">
        <v>117</v>
      </c>
      <c r="F149">
        <f>IFERROR(VLOOKUP(salidas[[#This Row],[Harvest Code]],entradas[],5,FALSE),"")</f>
        <v>2021</v>
      </c>
      <c r="G149">
        <v>-83</v>
      </c>
      <c r="H149">
        <f>IF(salidas[[#This Row],[Amount]]&gt;0,salidas[[#This Row],[Amount]]*1,salidas[[#This Row],[Amount]]*-1)</f>
        <v>83</v>
      </c>
      <c r="I149" s="1">
        <v>6000</v>
      </c>
      <c r="J149" s="1">
        <f>IF(OR(salidas[[#This Row],[Client]]="Consumo interno",salidas[[#This Row],[Client]]="Desecho",salidas[[#This Row],[Amount]]&gt;0),salidas[[#This Row],[Amount]]*0,(salidas[[#This Row],[Amount]]*salidas[[#This Row],[Sale Price ($)]])*-1)</f>
        <v>498000</v>
      </c>
    </row>
    <row r="150" spans="2:10" x14ac:dyDescent="0.35">
      <c r="B150" s="9">
        <v>44414</v>
      </c>
      <c r="D150" t="s">
        <v>8</v>
      </c>
      <c r="E150" t="s">
        <v>33</v>
      </c>
      <c r="F150">
        <f>IFERROR(VLOOKUP(salidas[[#This Row],[Harvest Code]],entradas[],5,FALSE),"")</f>
        <v>2021</v>
      </c>
      <c r="G150">
        <v>-9</v>
      </c>
      <c r="H150">
        <f>IF(salidas[[#This Row],[Amount]]&gt;0,salidas[[#This Row],[Amount]]*1,salidas[[#This Row],[Amount]]*-1)</f>
        <v>9</v>
      </c>
      <c r="I150" s="1">
        <v>6000</v>
      </c>
      <c r="J150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51" spans="2:10" x14ac:dyDescent="0.35">
      <c r="B151" s="9">
        <v>44415</v>
      </c>
      <c r="D151" t="s">
        <v>8</v>
      </c>
      <c r="E151" t="s">
        <v>114</v>
      </c>
      <c r="F151">
        <f>IFERROR(VLOOKUP(salidas[[#This Row],[Harvest Code]],entradas[],5,FALSE),"")</f>
        <v>2021</v>
      </c>
      <c r="G151">
        <v>-35</v>
      </c>
      <c r="H151">
        <f>IF(salidas[[#This Row],[Amount]]&gt;0,salidas[[#This Row],[Amount]]*1,salidas[[#This Row],[Amount]]*-1)</f>
        <v>35</v>
      </c>
      <c r="I151" s="1">
        <v>6000</v>
      </c>
      <c r="J151" s="1">
        <f>IF(OR(salidas[[#This Row],[Client]]="Consumo interno",salidas[[#This Row],[Client]]="Desecho",salidas[[#This Row],[Amount]]&gt;0),salidas[[#This Row],[Amount]]*0,(salidas[[#This Row],[Amount]]*salidas[[#This Row],[Sale Price ($)]])*-1)</f>
        <v>210000</v>
      </c>
    </row>
    <row r="152" spans="2:10" x14ac:dyDescent="0.35">
      <c r="B152" s="9">
        <v>44425</v>
      </c>
      <c r="D152" t="s">
        <v>8</v>
      </c>
      <c r="E152" t="s">
        <v>113</v>
      </c>
      <c r="F152">
        <f>IFERROR(VLOOKUP(salidas[[#This Row],[Harvest Code]],entradas[],5,FALSE),"")</f>
        <v>2021</v>
      </c>
      <c r="G152">
        <v>-100</v>
      </c>
      <c r="H152">
        <f>IF(salidas[[#This Row],[Amount]]&gt;0,salidas[[#This Row],[Amount]]*1,salidas[[#This Row],[Amount]]*-1)</f>
        <v>100</v>
      </c>
      <c r="I152" s="1">
        <v>6000</v>
      </c>
      <c r="J152" s="1">
        <f>IF(OR(salidas[[#This Row],[Client]]="Consumo interno",salidas[[#This Row],[Client]]="Desecho",salidas[[#This Row],[Amount]]&gt;0),salidas[[#This Row],[Amount]]*0,(salidas[[#This Row],[Amount]]*salidas[[#This Row],[Sale Price ($)]])*-1)</f>
        <v>600000</v>
      </c>
    </row>
    <row r="153" spans="2:10" x14ac:dyDescent="0.35">
      <c r="B153" s="9">
        <v>44425</v>
      </c>
      <c r="D153" t="s">
        <v>8</v>
      </c>
      <c r="E153" t="s">
        <v>114</v>
      </c>
      <c r="F153">
        <f>IFERROR(VLOOKUP(salidas[[#This Row],[Harvest Code]],entradas[],5,FALSE),"")</f>
        <v>2021</v>
      </c>
      <c r="G153">
        <v>-50</v>
      </c>
      <c r="H153">
        <f>IF(salidas[[#This Row],[Amount]]&gt;0,salidas[[#This Row],[Amount]]*1,salidas[[#This Row],[Amount]]*-1)</f>
        <v>50</v>
      </c>
      <c r="I153" s="1">
        <v>6000</v>
      </c>
      <c r="J153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154" spans="2:10" x14ac:dyDescent="0.35">
      <c r="B154" s="9">
        <v>44428</v>
      </c>
      <c r="D154" t="s">
        <v>8</v>
      </c>
      <c r="E154" t="s">
        <v>52</v>
      </c>
      <c r="F154">
        <f>IFERROR(VLOOKUP(salidas[[#This Row],[Harvest Code]],entradas[],5,FALSE),"")</f>
        <v>2021</v>
      </c>
      <c r="G154">
        <v>-51</v>
      </c>
      <c r="H154">
        <f>IF(salidas[[#This Row],[Amount]]&gt;0,salidas[[#This Row],[Amount]]*1,salidas[[#This Row],[Amount]]*-1)</f>
        <v>51</v>
      </c>
      <c r="I154" s="1">
        <v>6000</v>
      </c>
      <c r="J154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55" spans="2:10" x14ac:dyDescent="0.35">
      <c r="B155" s="9">
        <v>44429</v>
      </c>
      <c r="D155" t="s">
        <v>9</v>
      </c>
      <c r="E155" t="s">
        <v>21</v>
      </c>
      <c r="F155">
        <f>IFERROR(VLOOKUP(salidas[[#This Row],[Harvest Code]],entradas[],5,FALSE),"")</f>
        <v>2021</v>
      </c>
      <c r="G155">
        <v>308</v>
      </c>
      <c r="H155">
        <f>IF(salidas[[#This Row],[Amount]]&gt;0,salidas[[#This Row],[Amount]]*1,salidas[[#This Row],[Amount]]*-1)</f>
        <v>308</v>
      </c>
      <c r="I155" s="1">
        <v>6000</v>
      </c>
      <c r="J155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56" spans="2:10" x14ac:dyDescent="0.35">
      <c r="B156" s="9">
        <v>44435</v>
      </c>
      <c r="D156" t="s">
        <v>8</v>
      </c>
      <c r="E156" t="s">
        <v>52</v>
      </c>
      <c r="F156">
        <f>IFERROR(VLOOKUP(salidas[[#This Row],[Harvest Code]],entradas[],5,FALSE),"")</f>
        <v>2021</v>
      </c>
      <c r="G156">
        <v>-24</v>
      </c>
      <c r="H156">
        <f>IF(salidas[[#This Row],[Amount]]&gt;0,salidas[[#This Row],[Amount]]*1,salidas[[#This Row],[Amount]]*-1)</f>
        <v>24</v>
      </c>
      <c r="I156" s="1">
        <v>6000</v>
      </c>
      <c r="J156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57" spans="2:10" x14ac:dyDescent="0.35">
      <c r="B157" s="9">
        <v>44435</v>
      </c>
      <c r="D157" t="s">
        <v>9</v>
      </c>
      <c r="E157" t="s">
        <v>21</v>
      </c>
      <c r="F157">
        <f>IFERROR(VLOOKUP(salidas[[#This Row],[Harvest Code]],entradas[],5,FALSE),"")</f>
        <v>2021</v>
      </c>
      <c r="G157">
        <v>596</v>
      </c>
      <c r="H157">
        <f>IF(salidas[[#This Row],[Amount]]&gt;0,salidas[[#This Row],[Amount]]*1,salidas[[#This Row],[Amount]]*-1)</f>
        <v>596</v>
      </c>
      <c r="I157" s="1">
        <v>6000</v>
      </c>
      <c r="J157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58" spans="2:10" x14ac:dyDescent="0.35">
      <c r="B158" s="9">
        <v>44440</v>
      </c>
      <c r="D158" t="s">
        <v>8</v>
      </c>
      <c r="E158" t="s">
        <v>117</v>
      </c>
      <c r="F158">
        <f>IFERROR(VLOOKUP(salidas[[#This Row],[Harvest Code]],entradas[],5,FALSE),"")</f>
        <v>2021</v>
      </c>
      <c r="G158">
        <v>-8</v>
      </c>
      <c r="H158">
        <f>IF(salidas[[#This Row],[Amount]]&gt;0,salidas[[#This Row],[Amount]]*1,salidas[[#This Row],[Amount]]*-1)</f>
        <v>8</v>
      </c>
      <c r="I158" s="1">
        <v>6000</v>
      </c>
      <c r="J158" s="1">
        <f>IF(OR(salidas[[#This Row],[Client]]="Consumo interno",salidas[[#This Row],[Client]]="Desecho",salidas[[#This Row],[Amount]]&gt;0),salidas[[#This Row],[Amount]]*0,(salidas[[#This Row],[Amount]]*salidas[[#This Row],[Sale Price ($)]])*-1)</f>
        <v>48000</v>
      </c>
    </row>
    <row r="159" spans="2:10" x14ac:dyDescent="0.35">
      <c r="B159" s="9">
        <v>44440</v>
      </c>
      <c r="D159" t="s">
        <v>8</v>
      </c>
      <c r="E159" t="s">
        <v>55</v>
      </c>
      <c r="F159">
        <f>IFERROR(VLOOKUP(salidas[[#This Row],[Harvest Code]],entradas[],5,FALSE),"")</f>
        <v>2021</v>
      </c>
      <c r="G159">
        <v>-9</v>
      </c>
      <c r="H159">
        <f>IF(salidas[[#This Row],[Amount]]&gt;0,salidas[[#This Row],[Amount]]*1,salidas[[#This Row],[Amount]]*-1)</f>
        <v>9</v>
      </c>
      <c r="I159" s="1">
        <v>6000</v>
      </c>
      <c r="J159" s="1">
        <f>IF(OR(salidas[[#This Row],[Client]]="Consumo interno",salidas[[#This Row],[Client]]="Desecho",salidas[[#This Row],[Amount]]&gt;0),salidas[[#This Row],[Amount]]*0,(salidas[[#This Row],[Amount]]*salidas[[#This Row],[Sale Price ($)]])*-1)</f>
        <v>54000</v>
      </c>
    </row>
    <row r="160" spans="2:10" x14ac:dyDescent="0.35">
      <c r="B160" s="9">
        <v>44441</v>
      </c>
      <c r="D160" t="s">
        <v>8</v>
      </c>
      <c r="E160" t="s">
        <v>52</v>
      </c>
      <c r="F160">
        <f>IFERROR(VLOOKUP(salidas[[#This Row],[Harvest Code]],entradas[],5,FALSE),"")</f>
        <v>2021</v>
      </c>
      <c r="G160">
        <v>-44</v>
      </c>
      <c r="H160">
        <f>IF(salidas[[#This Row],[Amount]]&gt;0,salidas[[#This Row],[Amount]]*1,salidas[[#This Row],[Amount]]*-1)</f>
        <v>44</v>
      </c>
      <c r="I160" s="1">
        <v>6000</v>
      </c>
      <c r="J160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61" spans="2:10" x14ac:dyDescent="0.35">
      <c r="B161" s="9">
        <v>44442</v>
      </c>
      <c r="D161" t="s">
        <v>8</v>
      </c>
      <c r="E161" t="s">
        <v>33</v>
      </c>
      <c r="F161">
        <f>IFERROR(VLOOKUP(salidas[[#This Row],[Harvest Code]],entradas[],5,FALSE),"")</f>
        <v>2021</v>
      </c>
      <c r="G161">
        <v>-6</v>
      </c>
      <c r="H161">
        <f>IF(salidas[[#This Row],[Amount]]&gt;0,salidas[[#This Row],[Amount]]*1,salidas[[#This Row],[Amount]]*-1)</f>
        <v>6</v>
      </c>
      <c r="I161" s="1">
        <v>6000</v>
      </c>
      <c r="J161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62" spans="2:10" x14ac:dyDescent="0.35">
      <c r="B162" s="9">
        <v>44443</v>
      </c>
      <c r="D162" t="s">
        <v>8</v>
      </c>
      <c r="E162" t="s">
        <v>107</v>
      </c>
      <c r="F162">
        <f>IFERROR(VLOOKUP(salidas[[#This Row],[Harvest Code]],entradas[],5,FALSE),"")</f>
        <v>2021</v>
      </c>
      <c r="G162">
        <v>-20</v>
      </c>
      <c r="H162">
        <f>IF(salidas[[#This Row],[Amount]]&gt;0,salidas[[#This Row],[Amount]]*1,salidas[[#This Row],[Amount]]*-1)</f>
        <v>20</v>
      </c>
      <c r="I162" s="1">
        <v>6000</v>
      </c>
      <c r="J162" s="1">
        <f>IF(OR(salidas[[#This Row],[Client]]="Consumo interno",salidas[[#This Row],[Client]]="Desecho",salidas[[#This Row],[Amount]]&gt;0),salidas[[#This Row],[Amount]]*0,(salidas[[#This Row],[Amount]]*salidas[[#This Row],[Sale Price ($)]])*-1)</f>
        <v>120000</v>
      </c>
    </row>
    <row r="163" spans="2:10" x14ac:dyDescent="0.35">
      <c r="B163" s="9">
        <v>44443</v>
      </c>
      <c r="D163" t="s">
        <v>8</v>
      </c>
      <c r="E163" t="s">
        <v>33</v>
      </c>
      <c r="F163">
        <f>IFERROR(VLOOKUP(salidas[[#This Row],[Harvest Code]],entradas[],5,FALSE),"")</f>
        <v>2021</v>
      </c>
      <c r="G163">
        <v>-30</v>
      </c>
      <c r="H163">
        <f>IF(salidas[[#This Row],[Amount]]&gt;0,salidas[[#This Row],[Amount]]*1,salidas[[#This Row],[Amount]]*-1)</f>
        <v>30</v>
      </c>
      <c r="I163" s="1">
        <v>6000</v>
      </c>
      <c r="J163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64" spans="2:10" x14ac:dyDescent="0.35">
      <c r="B164" s="9">
        <v>44449</v>
      </c>
      <c r="D164" t="s">
        <v>8</v>
      </c>
      <c r="E164" t="s">
        <v>117</v>
      </c>
      <c r="F164">
        <f>IFERROR(VLOOKUP(salidas[[#This Row],[Harvest Code]],entradas[],5,FALSE),"")</f>
        <v>2021</v>
      </c>
      <c r="G164">
        <v>-30</v>
      </c>
      <c r="H164">
        <f>IF(salidas[[#This Row],[Amount]]&gt;0,salidas[[#This Row],[Amount]]*1,salidas[[#This Row],[Amount]]*-1)</f>
        <v>30</v>
      </c>
      <c r="I164" s="1">
        <v>6000</v>
      </c>
      <c r="J164" s="1">
        <f>IF(OR(salidas[[#This Row],[Client]]="Consumo interno",salidas[[#This Row],[Client]]="Desecho",salidas[[#This Row],[Amount]]&gt;0),salidas[[#This Row],[Amount]]*0,(salidas[[#This Row],[Amount]]*salidas[[#This Row],[Sale Price ($)]])*-1)</f>
        <v>180000</v>
      </c>
    </row>
    <row r="165" spans="2:10" x14ac:dyDescent="0.35">
      <c r="B165" s="9">
        <v>44449</v>
      </c>
      <c r="D165" t="s">
        <v>9</v>
      </c>
      <c r="E165" t="s">
        <v>21</v>
      </c>
      <c r="F165">
        <f>IFERROR(VLOOKUP(salidas[[#This Row],[Harvest Code]],entradas[],5,FALSE),"")</f>
        <v>2021</v>
      </c>
      <c r="G165">
        <v>510</v>
      </c>
      <c r="H165">
        <f>IF(salidas[[#This Row],[Amount]]&gt;0,salidas[[#This Row],[Amount]]*1,salidas[[#This Row],[Amount]]*-1)</f>
        <v>510</v>
      </c>
      <c r="I165" s="1">
        <v>6000</v>
      </c>
      <c r="J165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66" spans="2:10" x14ac:dyDescent="0.35">
      <c r="B166" s="9">
        <v>44453</v>
      </c>
      <c r="D166" t="s">
        <v>9</v>
      </c>
      <c r="E166" t="s">
        <v>21</v>
      </c>
      <c r="F166">
        <f>IFERROR(VLOOKUP(salidas[[#This Row],[Harvest Code]],entradas[],5,FALSE),"")</f>
        <v>2021</v>
      </c>
      <c r="G166">
        <v>539</v>
      </c>
      <c r="H166">
        <f>IF(salidas[[#This Row],[Amount]]&gt;0,salidas[[#This Row],[Amount]]*1,salidas[[#This Row],[Amount]]*-1)</f>
        <v>539</v>
      </c>
      <c r="I166" s="1">
        <v>6000</v>
      </c>
      <c r="J166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67" spans="2:10" x14ac:dyDescent="0.35">
      <c r="B167" s="9">
        <v>44454</v>
      </c>
      <c r="D167" t="s">
        <v>8</v>
      </c>
      <c r="E167" t="s">
        <v>109</v>
      </c>
      <c r="F167">
        <f>IFERROR(VLOOKUP(salidas[[#This Row],[Harvest Code]],entradas[],5,FALSE),"")</f>
        <v>2021</v>
      </c>
      <c r="G167">
        <v>-50</v>
      </c>
      <c r="H167">
        <f>IF(salidas[[#This Row],[Amount]]&gt;0,salidas[[#This Row],[Amount]]*1,salidas[[#This Row],[Amount]]*-1)</f>
        <v>50</v>
      </c>
      <c r="I167" s="1">
        <v>6000</v>
      </c>
      <c r="J167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168" spans="2:10" x14ac:dyDescent="0.35">
      <c r="B168" s="9">
        <v>44455</v>
      </c>
      <c r="D168" t="s">
        <v>8</v>
      </c>
      <c r="E168" t="s">
        <v>117</v>
      </c>
      <c r="F168">
        <f>IFERROR(VLOOKUP(salidas[[#This Row],[Harvest Code]],entradas[],5,FALSE),"")</f>
        <v>2021</v>
      </c>
      <c r="G168">
        <v>-20</v>
      </c>
      <c r="H168">
        <f>IF(salidas[[#This Row],[Amount]]&gt;0,salidas[[#This Row],[Amount]]*1,salidas[[#This Row],[Amount]]*-1)</f>
        <v>20</v>
      </c>
      <c r="I168" s="1">
        <v>6000</v>
      </c>
      <c r="J168" s="1">
        <f>IF(OR(salidas[[#This Row],[Client]]="Consumo interno",salidas[[#This Row],[Client]]="Desecho",salidas[[#This Row],[Amount]]&gt;0),salidas[[#This Row],[Amount]]*0,(salidas[[#This Row],[Amount]]*salidas[[#This Row],[Sale Price ($)]])*-1)</f>
        <v>120000</v>
      </c>
    </row>
    <row r="169" spans="2:10" x14ac:dyDescent="0.35">
      <c r="B169" s="9">
        <v>44456</v>
      </c>
      <c r="D169" t="s">
        <v>8</v>
      </c>
      <c r="E169" t="s">
        <v>18</v>
      </c>
      <c r="F169">
        <f>IFERROR(VLOOKUP(salidas[[#This Row],[Harvest Code]],entradas[],5,FALSE),"")</f>
        <v>2021</v>
      </c>
      <c r="G169">
        <v>-25</v>
      </c>
      <c r="H169">
        <f>IF(salidas[[#This Row],[Amount]]&gt;0,salidas[[#This Row],[Amount]]*1,salidas[[#This Row],[Amount]]*-1)</f>
        <v>25</v>
      </c>
      <c r="I169" s="1">
        <v>6000</v>
      </c>
      <c r="J169" s="1">
        <f>IF(OR(salidas[[#This Row],[Client]]="Consumo interno",salidas[[#This Row],[Client]]="Desecho",salidas[[#This Row],[Amount]]&gt;0),salidas[[#This Row],[Amount]]*0,(salidas[[#This Row],[Amount]]*salidas[[#This Row],[Sale Price ($)]])*-1)</f>
        <v>150000</v>
      </c>
    </row>
    <row r="170" spans="2:10" x14ac:dyDescent="0.35">
      <c r="B170" s="9">
        <v>44456</v>
      </c>
      <c r="D170" t="s">
        <v>8</v>
      </c>
      <c r="E170" t="s">
        <v>18</v>
      </c>
      <c r="F170">
        <f>IFERROR(VLOOKUP(salidas[[#This Row],[Harvest Code]],entradas[],5,FALSE),"")</f>
        <v>2021</v>
      </c>
      <c r="G170">
        <v>-5</v>
      </c>
      <c r="H170">
        <f>IF(salidas[[#This Row],[Amount]]&gt;0,salidas[[#This Row],[Amount]]*1,salidas[[#This Row],[Amount]]*-1)</f>
        <v>5</v>
      </c>
      <c r="I170" s="1">
        <v>6000</v>
      </c>
      <c r="J170" s="1">
        <f>IF(OR(salidas[[#This Row],[Client]]="Consumo interno",salidas[[#This Row],[Client]]="Desecho",salidas[[#This Row],[Amount]]&gt;0),salidas[[#This Row],[Amount]]*0,(salidas[[#This Row],[Amount]]*salidas[[#This Row],[Sale Price ($)]])*-1)</f>
        <v>30000</v>
      </c>
    </row>
    <row r="171" spans="2:10" x14ac:dyDescent="0.35">
      <c r="B171" s="9">
        <v>44464</v>
      </c>
      <c r="D171" t="s">
        <v>8</v>
      </c>
      <c r="E171" t="s">
        <v>117</v>
      </c>
      <c r="F171">
        <f>IFERROR(VLOOKUP(salidas[[#This Row],[Harvest Code]],entradas[],5,FALSE),"")</f>
        <v>2021</v>
      </c>
      <c r="G171">
        <v>-7</v>
      </c>
      <c r="H171">
        <f>IF(salidas[[#This Row],[Amount]]&gt;0,salidas[[#This Row],[Amount]]*1,salidas[[#This Row],[Amount]]*-1)</f>
        <v>7</v>
      </c>
      <c r="I171" s="1">
        <v>6000</v>
      </c>
      <c r="J171" s="1">
        <f>IF(OR(salidas[[#This Row],[Client]]="Consumo interno",salidas[[#This Row],[Client]]="Desecho",salidas[[#This Row],[Amount]]&gt;0),salidas[[#This Row],[Amount]]*0,(salidas[[#This Row],[Amount]]*salidas[[#This Row],[Sale Price ($)]])*-1)</f>
        <v>42000</v>
      </c>
    </row>
    <row r="172" spans="2:10" x14ac:dyDescent="0.35">
      <c r="B172" s="9">
        <v>44474</v>
      </c>
      <c r="D172" t="s">
        <v>8</v>
      </c>
      <c r="E172" t="s">
        <v>121</v>
      </c>
      <c r="F172">
        <f>IFERROR(VLOOKUP(salidas[[#This Row],[Harvest Code]],entradas[],5,FALSE),"")</f>
        <v>2021</v>
      </c>
      <c r="G172">
        <v>-50</v>
      </c>
      <c r="H172">
        <f>IF(salidas[[#This Row],[Amount]]&gt;0,salidas[[#This Row],[Amount]]*1,salidas[[#This Row],[Amount]]*-1)</f>
        <v>50</v>
      </c>
      <c r="I172" s="1">
        <v>6000</v>
      </c>
      <c r="J172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173" spans="2:10" x14ac:dyDescent="0.35">
      <c r="B173" s="9">
        <v>44475</v>
      </c>
      <c r="D173" t="s">
        <v>8</v>
      </c>
      <c r="E173" t="s">
        <v>55</v>
      </c>
      <c r="F173">
        <f>IFERROR(VLOOKUP(salidas[[#This Row],[Harvest Code]],entradas[],5,FALSE),"")</f>
        <v>2021</v>
      </c>
      <c r="G173">
        <v>-40</v>
      </c>
      <c r="H173">
        <f>IF(salidas[[#This Row],[Amount]]&gt;0,salidas[[#This Row],[Amount]]*1,salidas[[#This Row],[Amount]]*-1)</f>
        <v>40</v>
      </c>
      <c r="I173" s="1">
        <v>6000</v>
      </c>
      <c r="J173" s="1">
        <f>IF(OR(salidas[[#This Row],[Client]]="Consumo interno",salidas[[#This Row],[Client]]="Desecho",salidas[[#This Row],[Amount]]&gt;0),salidas[[#This Row],[Amount]]*0,(salidas[[#This Row],[Amount]]*salidas[[#This Row],[Sale Price ($)]])*-1)</f>
        <v>240000</v>
      </c>
    </row>
    <row r="174" spans="2:10" x14ac:dyDescent="0.35">
      <c r="B174" s="9">
        <v>44478</v>
      </c>
      <c r="D174" t="s">
        <v>8</v>
      </c>
      <c r="E174" t="s">
        <v>121</v>
      </c>
      <c r="F174">
        <f>IFERROR(VLOOKUP(salidas[[#This Row],[Harvest Code]],entradas[],5,FALSE),"")</f>
        <v>2021</v>
      </c>
      <c r="G174">
        <v>-204</v>
      </c>
      <c r="H174">
        <f>IF(salidas[[#This Row],[Amount]]&gt;0,salidas[[#This Row],[Amount]]*1,salidas[[#This Row],[Amount]]*-1)</f>
        <v>204</v>
      </c>
      <c r="I174" s="1">
        <v>6000</v>
      </c>
      <c r="J174" s="1">
        <f>IF(OR(salidas[[#This Row],[Client]]="Consumo interno",salidas[[#This Row],[Client]]="Desecho",salidas[[#This Row],[Amount]]&gt;0),salidas[[#This Row],[Amount]]*0,(salidas[[#This Row],[Amount]]*salidas[[#This Row],[Sale Price ($)]])*-1)</f>
        <v>1224000</v>
      </c>
    </row>
    <row r="175" spans="2:10" x14ac:dyDescent="0.35">
      <c r="B175" s="9">
        <v>44481</v>
      </c>
      <c r="D175" t="s">
        <v>8</v>
      </c>
      <c r="E175" t="s">
        <v>120</v>
      </c>
      <c r="F175">
        <f>IFERROR(VLOOKUP(salidas[[#This Row],[Harvest Code]],entradas[],5,FALSE),"")</f>
        <v>2021</v>
      </c>
      <c r="G175">
        <v>-100</v>
      </c>
      <c r="H175">
        <f>IF(salidas[[#This Row],[Amount]]&gt;0,salidas[[#This Row],[Amount]]*1,salidas[[#This Row],[Amount]]*-1)</f>
        <v>100</v>
      </c>
      <c r="I175" s="1">
        <v>6000</v>
      </c>
      <c r="J175" s="1">
        <f>IF(OR(salidas[[#This Row],[Client]]="Consumo interno",salidas[[#This Row],[Client]]="Desecho",salidas[[#This Row],[Amount]]&gt;0),salidas[[#This Row],[Amount]]*0,(salidas[[#This Row],[Amount]]*salidas[[#This Row],[Sale Price ($)]])*-1)</f>
        <v>600000</v>
      </c>
    </row>
    <row r="176" spans="2:10" x14ac:dyDescent="0.35">
      <c r="B176" s="9">
        <v>44491</v>
      </c>
      <c r="D176" t="s">
        <v>8</v>
      </c>
      <c r="E176" t="s">
        <v>109</v>
      </c>
      <c r="F176">
        <f>IFERROR(VLOOKUP(salidas[[#This Row],[Harvest Code]],entradas[],5,FALSE),"")</f>
        <v>2021</v>
      </c>
      <c r="G176">
        <v>-50</v>
      </c>
      <c r="H176">
        <f>IF(salidas[[#This Row],[Amount]]&gt;0,salidas[[#This Row],[Amount]]*1,salidas[[#This Row],[Amount]]*-1)</f>
        <v>50</v>
      </c>
      <c r="I176" s="1">
        <v>6000</v>
      </c>
      <c r="J176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177" spans="2:10" x14ac:dyDescent="0.35">
      <c r="B177" s="9">
        <v>44496</v>
      </c>
      <c r="D177" t="s">
        <v>8</v>
      </c>
      <c r="E177" t="s">
        <v>121</v>
      </c>
      <c r="F177">
        <f>IFERROR(VLOOKUP(salidas[[#This Row],[Harvest Code]],entradas[],5,FALSE),"")</f>
        <v>2021</v>
      </c>
      <c r="G177">
        <v>-213</v>
      </c>
      <c r="H177">
        <f>IF(salidas[[#This Row],[Amount]]&gt;0,salidas[[#This Row],[Amount]]*1,salidas[[#This Row],[Amount]]*-1)</f>
        <v>213</v>
      </c>
      <c r="I177" s="1">
        <v>6000</v>
      </c>
      <c r="J177" s="1">
        <f>IF(OR(salidas[[#This Row],[Client]]="Consumo interno",salidas[[#This Row],[Client]]="Desecho",salidas[[#This Row],[Amount]]&gt;0),salidas[[#This Row],[Amount]]*0,(salidas[[#This Row],[Amount]]*salidas[[#This Row],[Sale Price ($)]])*-1)</f>
        <v>1278000</v>
      </c>
    </row>
    <row r="178" spans="2:10" x14ac:dyDescent="0.35">
      <c r="B178" s="9">
        <v>44496</v>
      </c>
      <c r="D178" t="s">
        <v>8</v>
      </c>
      <c r="E178" t="s">
        <v>117</v>
      </c>
      <c r="F178">
        <f>IFERROR(VLOOKUP(salidas[[#This Row],[Harvest Code]],entradas[],5,FALSE),"")</f>
        <v>2021</v>
      </c>
      <c r="G178">
        <v>-5</v>
      </c>
      <c r="H178">
        <f>IF(salidas[[#This Row],[Amount]]&gt;0,salidas[[#This Row],[Amount]]*1,salidas[[#This Row],[Amount]]*-1)</f>
        <v>5</v>
      </c>
      <c r="I178" s="1">
        <v>6000</v>
      </c>
      <c r="J178" s="1">
        <f>IF(OR(salidas[[#This Row],[Client]]="Consumo interno",salidas[[#This Row],[Client]]="Desecho",salidas[[#This Row],[Amount]]&gt;0),salidas[[#This Row],[Amount]]*0,(salidas[[#This Row],[Amount]]*salidas[[#This Row],[Sale Price ($)]])*-1)</f>
        <v>30000</v>
      </c>
    </row>
    <row r="179" spans="2:10" x14ac:dyDescent="0.35">
      <c r="B179" s="9">
        <v>44498</v>
      </c>
      <c r="D179" t="s">
        <v>8</v>
      </c>
      <c r="E179" t="s">
        <v>112</v>
      </c>
      <c r="F179">
        <f>IFERROR(VLOOKUP(salidas[[#This Row],[Harvest Code]],entradas[],5,FALSE),"")</f>
        <v>2021</v>
      </c>
      <c r="G179">
        <v>-223</v>
      </c>
      <c r="H179">
        <f>IF(salidas[[#This Row],[Amount]]&gt;0,salidas[[#This Row],[Amount]]*1,salidas[[#This Row],[Amount]]*-1)</f>
        <v>223</v>
      </c>
      <c r="I179" s="1">
        <v>6000</v>
      </c>
      <c r="J179" s="1">
        <f>IF(OR(salidas[[#This Row],[Client]]="Consumo interno",salidas[[#This Row],[Client]]="Desecho",salidas[[#This Row],[Amount]]&gt;0),salidas[[#This Row],[Amount]]*0,(salidas[[#This Row],[Amount]]*salidas[[#This Row],[Sale Price ($)]])*-1)</f>
        <v>1338000</v>
      </c>
    </row>
    <row r="180" spans="2:10" x14ac:dyDescent="0.35">
      <c r="B180" s="9">
        <v>44502</v>
      </c>
      <c r="D180" t="s">
        <v>10</v>
      </c>
      <c r="E180" t="s">
        <v>21</v>
      </c>
      <c r="F180">
        <f>IFERROR(VLOOKUP(salidas[[#This Row],[Harvest Code]],entradas[],5,FALSE),"")</f>
        <v>2021</v>
      </c>
      <c r="G180">
        <v>397</v>
      </c>
      <c r="H180">
        <f>IF(salidas[[#This Row],[Amount]]&gt;0,salidas[[#This Row],[Amount]]*1,salidas[[#This Row],[Amount]]*-1)</f>
        <v>397</v>
      </c>
      <c r="I180" s="1">
        <v>6000</v>
      </c>
      <c r="J180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81" spans="2:10" x14ac:dyDescent="0.35">
      <c r="B181" s="9">
        <v>44504</v>
      </c>
      <c r="D181" t="s">
        <v>8</v>
      </c>
      <c r="E181" t="s">
        <v>113</v>
      </c>
      <c r="F181">
        <f>IFERROR(VLOOKUP(salidas[[#This Row],[Harvest Code]],entradas[],5,FALSE),"")</f>
        <v>2021</v>
      </c>
      <c r="G181">
        <v>-100</v>
      </c>
      <c r="H181">
        <f>IF(salidas[[#This Row],[Amount]]&gt;0,salidas[[#This Row],[Amount]]*1,salidas[[#This Row],[Amount]]*-1)</f>
        <v>100</v>
      </c>
      <c r="I181" s="1">
        <v>6000</v>
      </c>
      <c r="J181" s="1">
        <f>IF(OR(salidas[[#This Row],[Client]]="Consumo interno",salidas[[#This Row],[Client]]="Desecho",salidas[[#This Row],[Amount]]&gt;0),salidas[[#This Row],[Amount]]*0,(salidas[[#This Row],[Amount]]*salidas[[#This Row],[Sale Price ($)]])*-1)</f>
        <v>600000</v>
      </c>
    </row>
    <row r="182" spans="2:10" x14ac:dyDescent="0.35">
      <c r="B182" s="9">
        <v>44504</v>
      </c>
      <c r="D182" t="s">
        <v>8</v>
      </c>
      <c r="E182" t="s">
        <v>120</v>
      </c>
      <c r="F182">
        <f>IFERROR(VLOOKUP(salidas[[#This Row],[Harvest Code]],entradas[],5,FALSE),"")</f>
        <v>2021</v>
      </c>
      <c r="G182">
        <v>-6</v>
      </c>
      <c r="H182">
        <f>IF(salidas[[#This Row],[Amount]]&gt;0,salidas[[#This Row],[Amount]]*1,salidas[[#This Row],[Amount]]*-1)</f>
        <v>6</v>
      </c>
      <c r="I182" s="1">
        <v>6000</v>
      </c>
      <c r="J182" s="1">
        <f>IF(OR(salidas[[#This Row],[Client]]="Consumo interno",salidas[[#This Row],[Client]]="Desecho",salidas[[#This Row],[Amount]]&gt;0),salidas[[#This Row],[Amount]]*0,(salidas[[#This Row],[Amount]]*salidas[[#This Row],[Sale Price ($)]])*-1)</f>
        <v>36000</v>
      </c>
    </row>
    <row r="183" spans="2:10" x14ac:dyDescent="0.35">
      <c r="B183" s="9">
        <v>44504</v>
      </c>
      <c r="D183" t="s">
        <v>9</v>
      </c>
      <c r="E183" t="s">
        <v>120</v>
      </c>
      <c r="F183">
        <f>IFERROR(VLOOKUP(salidas[[#This Row],[Harvest Code]],entradas[],5,FALSE),"")</f>
        <v>2021</v>
      </c>
      <c r="G183">
        <v>-94</v>
      </c>
      <c r="H183">
        <f>IF(salidas[[#This Row],[Amount]]&gt;0,salidas[[#This Row],[Amount]]*1,salidas[[#This Row],[Amount]]*-1)</f>
        <v>94</v>
      </c>
      <c r="I183" s="1">
        <v>6000</v>
      </c>
      <c r="J183" s="1">
        <f>IF(OR(salidas[[#This Row],[Client]]="Consumo interno",salidas[[#This Row],[Client]]="Desecho",salidas[[#This Row],[Amount]]&gt;0),salidas[[#This Row],[Amount]]*0,(salidas[[#This Row],[Amount]]*salidas[[#This Row],[Sale Price ($)]])*-1)</f>
        <v>564000</v>
      </c>
    </row>
    <row r="184" spans="2:10" x14ac:dyDescent="0.35">
      <c r="B184" s="9">
        <v>44506</v>
      </c>
      <c r="D184" t="s">
        <v>9</v>
      </c>
      <c r="E184" t="s">
        <v>18</v>
      </c>
      <c r="F184">
        <f>IFERROR(VLOOKUP(salidas[[#This Row],[Harvest Code]],entradas[],5,FALSE),"")</f>
        <v>2021</v>
      </c>
      <c r="G184">
        <v>-50</v>
      </c>
      <c r="H184">
        <f>IF(salidas[[#This Row],[Amount]]&gt;0,salidas[[#This Row],[Amount]]*1,salidas[[#This Row],[Amount]]*-1)</f>
        <v>50</v>
      </c>
      <c r="I184" s="1">
        <v>6000</v>
      </c>
      <c r="J184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185" spans="2:10" x14ac:dyDescent="0.35">
      <c r="B185" s="9">
        <v>44506</v>
      </c>
      <c r="D185" t="s">
        <v>10</v>
      </c>
      <c r="E185" t="s">
        <v>21</v>
      </c>
      <c r="F185">
        <f>IFERROR(VLOOKUP(salidas[[#This Row],[Harvest Code]],entradas[],5,FALSE),"")</f>
        <v>2021</v>
      </c>
      <c r="G185">
        <v>792</v>
      </c>
      <c r="H185">
        <f>IF(salidas[[#This Row],[Amount]]&gt;0,salidas[[#This Row],[Amount]]*1,salidas[[#This Row],[Amount]]*-1)</f>
        <v>792</v>
      </c>
      <c r="I185" s="1">
        <v>6000</v>
      </c>
      <c r="J185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86" spans="2:10" x14ac:dyDescent="0.35">
      <c r="B186" s="9">
        <v>44510</v>
      </c>
      <c r="D186" t="s">
        <v>10</v>
      </c>
      <c r="E186" t="s">
        <v>21</v>
      </c>
      <c r="F186">
        <f>IFERROR(VLOOKUP(salidas[[#This Row],[Harvest Code]],entradas[],5,FALSE),"")</f>
        <v>2021</v>
      </c>
      <c r="G186">
        <v>295</v>
      </c>
      <c r="H186">
        <f>IF(salidas[[#This Row],[Amount]]&gt;0,salidas[[#This Row],[Amount]]*1,salidas[[#This Row],[Amount]]*-1)</f>
        <v>295</v>
      </c>
      <c r="I186" s="1">
        <v>6000</v>
      </c>
      <c r="J186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87" spans="2:10" x14ac:dyDescent="0.35">
      <c r="B187" s="9">
        <v>44511</v>
      </c>
      <c r="D187" t="s">
        <v>9</v>
      </c>
      <c r="E187" t="s">
        <v>56</v>
      </c>
      <c r="F187">
        <f>IFERROR(VLOOKUP(salidas[[#This Row],[Harvest Code]],entradas[],5,FALSE),"")</f>
        <v>2021</v>
      </c>
      <c r="G187">
        <v>-40</v>
      </c>
      <c r="H187">
        <f>IF(salidas[[#This Row],[Amount]]&gt;0,salidas[[#This Row],[Amount]]*1,salidas[[#This Row],[Amount]]*-1)</f>
        <v>40</v>
      </c>
      <c r="I187" s="1">
        <v>6000</v>
      </c>
      <c r="J187" s="1">
        <f>IF(OR(salidas[[#This Row],[Client]]="Consumo interno",salidas[[#This Row],[Client]]="Desecho",salidas[[#This Row],[Amount]]&gt;0),salidas[[#This Row],[Amount]]*0,(salidas[[#This Row],[Amount]]*salidas[[#This Row],[Sale Price ($)]])*-1)</f>
        <v>240000</v>
      </c>
    </row>
    <row r="188" spans="2:10" x14ac:dyDescent="0.35">
      <c r="B188" s="9">
        <v>44511</v>
      </c>
      <c r="D188" t="s">
        <v>10</v>
      </c>
      <c r="E188" t="s">
        <v>21</v>
      </c>
      <c r="F188">
        <f>IFERROR(VLOOKUP(salidas[[#This Row],[Harvest Code]],entradas[],5,FALSE),"")</f>
        <v>2021</v>
      </c>
      <c r="G188">
        <v>284</v>
      </c>
      <c r="H188">
        <f>IF(salidas[[#This Row],[Amount]]&gt;0,salidas[[#This Row],[Amount]]*1,salidas[[#This Row],[Amount]]*-1)</f>
        <v>284</v>
      </c>
      <c r="I188" s="1">
        <v>6000</v>
      </c>
      <c r="J188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89" spans="2:10" x14ac:dyDescent="0.35">
      <c r="B189" s="9">
        <v>44512</v>
      </c>
      <c r="D189" t="s">
        <v>10</v>
      </c>
      <c r="E189" t="s">
        <v>21</v>
      </c>
      <c r="F189">
        <f>IFERROR(VLOOKUP(salidas[[#This Row],[Harvest Code]],entradas[],5,FALSE),"")</f>
        <v>2021</v>
      </c>
      <c r="G189">
        <v>315</v>
      </c>
      <c r="H189">
        <f>IF(salidas[[#This Row],[Amount]]&gt;0,salidas[[#This Row],[Amount]]*1,salidas[[#This Row],[Amount]]*-1)</f>
        <v>315</v>
      </c>
      <c r="I189" s="1">
        <v>6000</v>
      </c>
      <c r="J189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190" spans="2:10" x14ac:dyDescent="0.35">
      <c r="B190" s="9">
        <v>44516</v>
      </c>
      <c r="D190" t="s">
        <v>9</v>
      </c>
      <c r="E190" t="s">
        <v>122</v>
      </c>
      <c r="F190">
        <f>IFERROR(VLOOKUP(salidas[[#This Row],[Harvest Code]],entradas[],5,FALSE),"")</f>
        <v>2021</v>
      </c>
      <c r="G190">
        <v>-404</v>
      </c>
      <c r="H190">
        <f>IF(salidas[[#This Row],[Amount]]&gt;0,salidas[[#This Row],[Amount]]*1,salidas[[#This Row],[Amount]]*-1)</f>
        <v>404</v>
      </c>
      <c r="I190" s="1">
        <v>6000</v>
      </c>
      <c r="J190" s="1">
        <f>IF(OR(salidas[[#This Row],[Client]]="Consumo interno",salidas[[#This Row],[Client]]="Desecho",salidas[[#This Row],[Amount]]&gt;0),salidas[[#This Row],[Amount]]*0,(salidas[[#This Row],[Amount]]*salidas[[#This Row],[Sale Price ($)]])*-1)</f>
        <v>2424000</v>
      </c>
    </row>
    <row r="191" spans="2:10" x14ac:dyDescent="0.35">
      <c r="B191" s="9">
        <v>44516</v>
      </c>
      <c r="D191" t="s">
        <v>9</v>
      </c>
      <c r="E191" t="s">
        <v>122</v>
      </c>
      <c r="F191">
        <f>IFERROR(VLOOKUP(salidas[[#This Row],[Harvest Code]],entradas[],5,FALSE),"")</f>
        <v>2021</v>
      </c>
      <c r="G191">
        <v>-360</v>
      </c>
      <c r="H191">
        <f>IF(salidas[[#This Row],[Amount]]&gt;0,salidas[[#This Row],[Amount]]*1,salidas[[#This Row],[Amount]]*-1)</f>
        <v>360</v>
      </c>
      <c r="I191" s="1">
        <v>6000</v>
      </c>
      <c r="J191" s="1">
        <f>IF(OR(salidas[[#This Row],[Client]]="Consumo interno",salidas[[#This Row],[Client]]="Desecho",salidas[[#This Row],[Amount]]&gt;0),salidas[[#This Row],[Amount]]*0,(salidas[[#This Row],[Amount]]*salidas[[#This Row],[Sale Price ($)]])*-1)</f>
        <v>2160000</v>
      </c>
    </row>
    <row r="192" spans="2:10" x14ac:dyDescent="0.35">
      <c r="B192" s="9">
        <v>44519</v>
      </c>
      <c r="D192" t="s">
        <v>9</v>
      </c>
      <c r="E192" t="s">
        <v>121</v>
      </c>
      <c r="F192">
        <f>IFERROR(VLOOKUP(salidas[[#This Row],[Harvest Code]],entradas[],5,FALSE),"")</f>
        <v>2021</v>
      </c>
      <c r="G192">
        <v>-262</v>
      </c>
      <c r="H192">
        <f>IF(salidas[[#This Row],[Amount]]&gt;0,salidas[[#This Row],[Amount]]*1,salidas[[#This Row],[Amount]]*-1)</f>
        <v>262</v>
      </c>
      <c r="I192" s="1">
        <v>6000</v>
      </c>
      <c r="J192" s="1">
        <f>IF(OR(salidas[[#This Row],[Client]]="Consumo interno",salidas[[#This Row],[Client]]="Desecho",salidas[[#This Row],[Amount]]&gt;0),salidas[[#This Row],[Amount]]*0,(salidas[[#This Row],[Amount]]*salidas[[#This Row],[Sale Price ($)]])*-1)</f>
        <v>1572000</v>
      </c>
    </row>
    <row r="193" spans="2:10" x14ac:dyDescent="0.35">
      <c r="B193" s="9">
        <v>44523</v>
      </c>
      <c r="D193" t="s">
        <v>9</v>
      </c>
      <c r="E193" t="s">
        <v>109</v>
      </c>
      <c r="F193">
        <f>IFERROR(VLOOKUP(salidas[[#This Row],[Harvest Code]],entradas[],5,FALSE),"")</f>
        <v>2021</v>
      </c>
      <c r="G193">
        <v>-50</v>
      </c>
      <c r="H193">
        <f>IF(salidas[[#This Row],[Amount]]&gt;0,salidas[[#This Row],[Amount]]*1,salidas[[#This Row],[Amount]]*-1)</f>
        <v>50</v>
      </c>
      <c r="I193" s="1">
        <v>6000</v>
      </c>
      <c r="J193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194" spans="2:10" x14ac:dyDescent="0.35">
      <c r="B194" s="9">
        <v>44525</v>
      </c>
      <c r="D194" t="s">
        <v>9</v>
      </c>
      <c r="E194" t="s">
        <v>57</v>
      </c>
      <c r="F194">
        <f>IFERROR(VLOOKUP(salidas[[#This Row],[Harvest Code]],entradas[],5,FALSE),"")</f>
        <v>2021</v>
      </c>
      <c r="G194">
        <v>-25</v>
      </c>
      <c r="H194">
        <f>IF(salidas[[#This Row],[Amount]]&gt;0,salidas[[#This Row],[Amount]]*1,salidas[[#This Row],[Amount]]*-1)</f>
        <v>25</v>
      </c>
      <c r="I194" s="1">
        <v>6000</v>
      </c>
      <c r="J194" s="1">
        <f>IF(OR(salidas[[#This Row],[Client]]="Consumo interno",salidas[[#This Row],[Client]]="Desecho",salidas[[#This Row],[Amount]]&gt;0),salidas[[#This Row],[Amount]]*0,(salidas[[#This Row],[Amount]]*salidas[[#This Row],[Sale Price ($)]])*-1)</f>
        <v>150000</v>
      </c>
    </row>
    <row r="195" spans="2:10" x14ac:dyDescent="0.35">
      <c r="B195" s="9">
        <v>44526</v>
      </c>
      <c r="D195" t="s">
        <v>9</v>
      </c>
      <c r="E195" t="s">
        <v>117</v>
      </c>
      <c r="F195">
        <f>IFERROR(VLOOKUP(salidas[[#This Row],[Harvest Code]],entradas[],5,FALSE),"")</f>
        <v>2021</v>
      </c>
      <c r="G195">
        <v>-30</v>
      </c>
      <c r="H195">
        <f>IF(salidas[[#This Row],[Amount]]&gt;0,salidas[[#This Row],[Amount]]*1,salidas[[#This Row],[Amount]]*-1)</f>
        <v>30</v>
      </c>
      <c r="I195" s="1">
        <v>6000</v>
      </c>
      <c r="J195" s="1">
        <f>IF(OR(salidas[[#This Row],[Client]]="Consumo interno",salidas[[#This Row],[Client]]="Desecho",salidas[[#This Row],[Amount]]&gt;0),salidas[[#This Row],[Amount]]*0,(salidas[[#This Row],[Amount]]*salidas[[#This Row],[Sale Price ($)]])*-1)</f>
        <v>180000</v>
      </c>
    </row>
    <row r="196" spans="2:10" x14ac:dyDescent="0.35">
      <c r="B196" s="9">
        <v>44527</v>
      </c>
      <c r="D196" t="s">
        <v>9</v>
      </c>
      <c r="E196" t="s">
        <v>120</v>
      </c>
      <c r="F196">
        <f>IFERROR(VLOOKUP(salidas[[#This Row],[Harvest Code]],entradas[],5,FALSE),"")</f>
        <v>2021</v>
      </c>
      <c r="G196">
        <v>-100</v>
      </c>
      <c r="H196">
        <f>IF(salidas[[#This Row],[Amount]]&gt;0,salidas[[#This Row],[Amount]]*1,salidas[[#This Row],[Amount]]*-1)</f>
        <v>100</v>
      </c>
      <c r="I196" s="1">
        <v>6000</v>
      </c>
      <c r="J196" s="1">
        <f>IF(OR(salidas[[#This Row],[Client]]="Consumo interno",salidas[[#This Row],[Client]]="Desecho",salidas[[#This Row],[Amount]]&gt;0),salidas[[#This Row],[Amount]]*0,(salidas[[#This Row],[Amount]]*salidas[[#This Row],[Sale Price ($)]])*-1)</f>
        <v>600000</v>
      </c>
    </row>
    <row r="197" spans="2:10" x14ac:dyDescent="0.35">
      <c r="B197" s="9">
        <v>44530</v>
      </c>
      <c r="D197" t="s">
        <v>9</v>
      </c>
      <c r="E197" t="s">
        <v>56</v>
      </c>
      <c r="F197">
        <f>IFERROR(VLOOKUP(salidas[[#This Row],[Harvest Code]],entradas[],5,FALSE),"")</f>
        <v>2021</v>
      </c>
      <c r="G197">
        <v>-40</v>
      </c>
      <c r="H197">
        <f>IF(salidas[[#This Row],[Amount]]&gt;0,salidas[[#This Row],[Amount]]*1,salidas[[#This Row],[Amount]]*-1)</f>
        <v>40</v>
      </c>
      <c r="I197" s="1">
        <v>6000</v>
      </c>
      <c r="J197" s="1">
        <f>IF(OR(salidas[[#This Row],[Client]]="Consumo interno",salidas[[#This Row],[Client]]="Desecho",salidas[[#This Row],[Amount]]&gt;0),salidas[[#This Row],[Amount]]*0,(salidas[[#This Row],[Amount]]*salidas[[#This Row],[Sale Price ($)]])*-1)</f>
        <v>240000</v>
      </c>
    </row>
    <row r="198" spans="2:10" x14ac:dyDescent="0.35">
      <c r="B198" s="9">
        <v>44530</v>
      </c>
      <c r="D198" t="s">
        <v>9</v>
      </c>
      <c r="E198" t="s">
        <v>58</v>
      </c>
      <c r="F198">
        <f>IFERROR(VLOOKUP(salidas[[#This Row],[Harvest Code]],entradas[],5,FALSE),"")</f>
        <v>2021</v>
      </c>
      <c r="G198">
        <v>-20</v>
      </c>
      <c r="H198">
        <f>IF(salidas[[#This Row],[Amount]]&gt;0,salidas[[#This Row],[Amount]]*1,salidas[[#This Row],[Amount]]*-1)</f>
        <v>20</v>
      </c>
      <c r="I198" s="1">
        <v>6000</v>
      </c>
      <c r="J198" s="1">
        <f>IF(OR(salidas[[#This Row],[Client]]="Consumo interno",salidas[[#This Row],[Client]]="Desecho",salidas[[#This Row],[Amount]]&gt;0),salidas[[#This Row],[Amount]]*0,(salidas[[#This Row],[Amount]]*salidas[[#This Row],[Sale Price ($)]])*-1)</f>
        <v>120000</v>
      </c>
    </row>
    <row r="199" spans="2:10" x14ac:dyDescent="0.35">
      <c r="B199" s="9">
        <v>44530</v>
      </c>
      <c r="D199" t="s">
        <v>9</v>
      </c>
      <c r="E199" t="s">
        <v>33</v>
      </c>
      <c r="F199">
        <f>IFERROR(VLOOKUP(salidas[[#This Row],[Harvest Code]],entradas[],5,FALSE),"")</f>
        <v>2021</v>
      </c>
      <c r="G199">
        <v>-186</v>
      </c>
      <c r="H199">
        <f>IF(salidas[[#This Row],[Amount]]&gt;0,salidas[[#This Row],[Amount]]*1,salidas[[#This Row],[Amount]]*-1)</f>
        <v>186</v>
      </c>
      <c r="I199" s="1">
        <v>6000</v>
      </c>
      <c r="J199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00" spans="2:10" x14ac:dyDescent="0.35">
      <c r="B200" s="9">
        <v>44530</v>
      </c>
      <c r="D200" t="s">
        <v>9</v>
      </c>
      <c r="E200" t="s">
        <v>52</v>
      </c>
      <c r="F200">
        <f>IFERROR(VLOOKUP(salidas[[#This Row],[Harvest Code]],entradas[],5,FALSE),"")</f>
        <v>2021</v>
      </c>
      <c r="G200">
        <v>-35</v>
      </c>
      <c r="H200">
        <f>IF(salidas[[#This Row],[Amount]]&gt;0,salidas[[#This Row],[Amount]]*1,salidas[[#This Row],[Amount]]*-1)</f>
        <v>35</v>
      </c>
      <c r="I200" s="1">
        <v>6000</v>
      </c>
      <c r="J200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01" spans="2:10" x14ac:dyDescent="0.35">
      <c r="B201" s="9">
        <v>44531</v>
      </c>
      <c r="D201" t="s">
        <v>9</v>
      </c>
      <c r="E201" t="s">
        <v>109</v>
      </c>
      <c r="F201">
        <f>IFERROR(VLOOKUP(salidas[[#This Row],[Harvest Code]],entradas[],5,FALSE),"")</f>
        <v>2021</v>
      </c>
      <c r="G201">
        <v>-50</v>
      </c>
      <c r="H201">
        <f>IF(salidas[[#This Row],[Amount]]&gt;0,salidas[[#This Row],[Amount]]*1,salidas[[#This Row],[Amount]]*-1)</f>
        <v>50</v>
      </c>
      <c r="I201" s="1">
        <v>6000</v>
      </c>
      <c r="J201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202" spans="2:10" x14ac:dyDescent="0.35">
      <c r="B202" s="9">
        <v>44531</v>
      </c>
      <c r="D202" t="s">
        <v>9</v>
      </c>
      <c r="E202" t="s">
        <v>33</v>
      </c>
      <c r="F202">
        <f>IFERROR(VLOOKUP(salidas[[#This Row],[Harvest Code]],entradas[],5,FALSE),"")</f>
        <v>2021</v>
      </c>
      <c r="G202">
        <v>-105</v>
      </c>
      <c r="H202">
        <f>IF(salidas[[#This Row],[Amount]]&gt;0,salidas[[#This Row],[Amount]]*1,salidas[[#This Row],[Amount]]*-1)</f>
        <v>105</v>
      </c>
      <c r="I202" s="1">
        <v>6000</v>
      </c>
      <c r="J202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03" spans="2:10" x14ac:dyDescent="0.35">
      <c r="B203" s="9">
        <v>44532</v>
      </c>
      <c r="D203" t="s">
        <v>9</v>
      </c>
      <c r="E203" t="s">
        <v>59</v>
      </c>
      <c r="F203">
        <f>IFERROR(VLOOKUP(salidas[[#This Row],[Harvest Code]],entradas[],5,FALSE),"")</f>
        <v>2021</v>
      </c>
      <c r="G203">
        <v>-40</v>
      </c>
      <c r="H203">
        <f>IF(salidas[[#This Row],[Amount]]&gt;0,salidas[[#This Row],[Amount]]*1,salidas[[#This Row],[Amount]]*-1)</f>
        <v>40</v>
      </c>
      <c r="I203" s="1">
        <v>6000</v>
      </c>
      <c r="J203" s="1">
        <f>IF(OR(salidas[[#This Row],[Client]]="Consumo interno",salidas[[#This Row],[Client]]="Desecho",salidas[[#This Row],[Amount]]&gt;0),salidas[[#This Row],[Amount]]*0,(salidas[[#This Row],[Amount]]*salidas[[#This Row],[Sale Price ($)]])*-1)</f>
        <v>240000</v>
      </c>
    </row>
    <row r="204" spans="2:10" x14ac:dyDescent="0.35">
      <c r="B204" s="9">
        <v>44533</v>
      </c>
      <c r="D204" t="s">
        <v>9</v>
      </c>
      <c r="E204" t="s">
        <v>60</v>
      </c>
      <c r="F204">
        <f>IFERROR(VLOOKUP(salidas[[#This Row],[Harvest Code]],entradas[],5,FALSE),"")</f>
        <v>2021</v>
      </c>
      <c r="G204">
        <v>-20</v>
      </c>
      <c r="H204">
        <f>IF(salidas[[#This Row],[Amount]]&gt;0,salidas[[#This Row],[Amount]]*1,salidas[[#This Row],[Amount]]*-1)</f>
        <v>20</v>
      </c>
      <c r="I204" s="1">
        <v>6000</v>
      </c>
      <c r="J204" s="1">
        <f>IF(OR(salidas[[#This Row],[Client]]="Consumo interno",salidas[[#This Row],[Client]]="Desecho",salidas[[#This Row],[Amount]]&gt;0),salidas[[#This Row],[Amount]]*0,(salidas[[#This Row],[Amount]]*salidas[[#This Row],[Sale Price ($)]])*-1)</f>
        <v>120000</v>
      </c>
    </row>
    <row r="205" spans="2:10" x14ac:dyDescent="0.35">
      <c r="B205" s="9">
        <v>44553</v>
      </c>
      <c r="D205" t="s">
        <v>9</v>
      </c>
      <c r="E205" t="s">
        <v>122</v>
      </c>
      <c r="F205">
        <f>IFERROR(VLOOKUP(salidas[[#This Row],[Harvest Code]],entradas[],5,FALSE),"")</f>
        <v>2021</v>
      </c>
      <c r="G205">
        <v>-42</v>
      </c>
      <c r="H205">
        <f>IF(salidas[[#This Row],[Amount]]&gt;0,salidas[[#This Row],[Amount]]*1,salidas[[#This Row],[Amount]]*-1)</f>
        <v>42</v>
      </c>
      <c r="I205" s="1">
        <v>6000</v>
      </c>
      <c r="J205" s="1">
        <f>IF(OR(salidas[[#This Row],[Client]]="Consumo interno",salidas[[#This Row],[Client]]="Desecho",salidas[[#This Row],[Amount]]&gt;0),salidas[[#This Row],[Amount]]*0,(salidas[[#This Row],[Amount]]*salidas[[#This Row],[Sale Price ($)]])*-1)</f>
        <v>252000</v>
      </c>
    </row>
    <row r="206" spans="2:10" x14ac:dyDescent="0.35">
      <c r="B206" s="9">
        <v>44553</v>
      </c>
      <c r="D206" t="s">
        <v>10</v>
      </c>
      <c r="E206" t="s">
        <v>122</v>
      </c>
      <c r="F206">
        <f>IFERROR(VLOOKUP(salidas[[#This Row],[Harvest Code]],entradas[],5,FALSE),"")</f>
        <v>2021</v>
      </c>
      <c r="G206">
        <v>-371</v>
      </c>
      <c r="H206">
        <f>IF(salidas[[#This Row],[Amount]]&gt;0,salidas[[#This Row],[Amount]]*1,salidas[[#This Row],[Amount]]*-1)</f>
        <v>371</v>
      </c>
      <c r="I206" s="1">
        <v>6000</v>
      </c>
      <c r="J206" s="1">
        <f>IF(OR(salidas[[#This Row],[Client]]="Consumo interno",salidas[[#This Row],[Client]]="Desecho",salidas[[#This Row],[Amount]]&gt;0),salidas[[#This Row],[Amount]]*0,(salidas[[#This Row],[Amount]]*salidas[[#This Row],[Sale Price ($)]])*-1)</f>
        <v>2226000</v>
      </c>
    </row>
    <row r="207" spans="2:10" x14ac:dyDescent="0.35">
      <c r="B207" s="9">
        <v>44553</v>
      </c>
      <c r="D207" t="s">
        <v>10</v>
      </c>
      <c r="E207" t="s">
        <v>115</v>
      </c>
      <c r="F207">
        <f>IFERROR(VLOOKUP(salidas[[#This Row],[Harvest Code]],entradas[],5,FALSE),"")</f>
        <v>2021</v>
      </c>
      <c r="G207">
        <v>-50</v>
      </c>
      <c r="H207">
        <f>IF(salidas[[#This Row],[Amount]]&gt;0,salidas[[#This Row],[Amount]]*1,salidas[[#This Row],[Amount]]*-1)</f>
        <v>50</v>
      </c>
      <c r="I207" s="1">
        <v>6000</v>
      </c>
      <c r="J207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208" spans="2:10" x14ac:dyDescent="0.35">
      <c r="B208" s="9">
        <v>44553</v>
      </c>
      <c r="D208" t="s">
        <v>10</v>
      </c>
      <c r="E208" t="s">
        <v>120</v>
      </c>
      <c r="F208">
        <f>IFERROR(VLOOKUP(salidas[[#This Row],[Harvest Code]],entradas[],5,FALSE),"")</f>
        <v>2021</v>
      </c>
      <c r="G208">
        <v>-53</v>
      </c>
      <c r="H208">
        <f>IF(salidas[[#This Row],[Amount]]&gt;0,salidas[[#This Row],[Amount]]*1,salidas[[#This Row],[Amount]]*-1)</f>
        <v>53</v>
      </c>
      <c r="I208" s="1">
        <v>6000</v>
      </c>
      <c r="J208" s="1">
        <f>IF(OR(salidas[[#This Row],[Client]]="Consumo interno",salidas[[#This Row],[Client]]="Desecho",salidas[[#This Row],[Amount]]&gt;0),salidas[[#This Row],[Amount]]*0,(salidas[[#This Row],[Amount]]*salidas[[#This Row],[Sale Price ($)]])*-1)</f>
        <v>318000</v>
      </c>
    </row>
    <row r="209" spans="2:10" x14ac:dyDescent="0.35">
      <c r="B209" s="9">
        <v>44553</v>
      </c>
      <c r="D209" t="s">
        <v>10</v>
      </c>
      <c r="E209" t="s">
        <v>18</v>
      </c>
      <c r="F209">
        <f>IFERROR(VLOOKUP(salidas[[#This Row],[Harvest Code]],entradas[],5,FALSE),"")</f>
        <v>2021</v>
      </c>
      <c r="G209">
        <v>-45</v>
      </c>
      <c r="H209">
        <f>IF(salidas[[#This Row],[Amount]]&gt;0,salidas[[#This Row],[Amount]]*1,salidas[[#This Row],[Amount]]*-1)</f>
        <v>45</v>
      </c>
      <c r="I209" s="1">
        <v>6000</v>
      </c>
      <c r="J209" s="1">
        <f>IF(OR(salidas[[#This Row],[Client]]="Consumo interno",salidas[[#This Row],[Client]]="Desecho",salidas[[#This Row],[Amount]]&gt;0),salidas[[#This Row],[Amount]]*0,(salidas[[#This Row],[Amount]]*salidas[[#This Row],[Sale Price ($)]])*-1)</f>
        <v>270000</v>
      </c>
    </row>
    <row r="210" spans="2:10" x14ac:dyDescent="0.35">
      <c r="B210" s="9">
        <v>44571</v>
      </c>
      <c r="D210" t="s">
        <v>10</v>
      </c>
      <c r="E210" t="s">
        <v>56</v>
      </c>
      <c r="F210">
        <f>IFERROR(VLOOKUP(salidas[[#This Row],[Harvest Code]],entradas[],5,FALSE),"")</f>
        <v>2021</v>
      </c>
      <c r="G210">
        <v>-40</v>
      </c>
      <c r="H210">
        <f>IF(salidas[[#This Row],[Amount]]&gt;0,salidas[[#This Row],[Amount]]*1,salidas[[#This Row],[Amount]]*-1)</f>
        <v>40</v>
      </c>
      <c r="I210" s="1">
        <v>6000</v>
      </c>
      <c r="J210" s="1">
        <f>IF(OR(salidas[[#This Row],[Client]]="Consumo interno",salidas[[#This Row],[Client]]="Desecho",salidas[[#This Row],[Amount]]&gt;0),salidas[[#This Row],[Amount]]*0,(salidas[[#This Row],[Amount]]*salidas[[#This Row],[Sale Price ($)]])*-1)</f>
        <v>240000</v>
      </c>
    </row>
    <row r="211" spans="2:10" x14ac:dyDescent="0.35">
      <c r="B211" s="9">
        <v>44571</v>
      </c>
      <c r="D211" t="s">
        <v>10</v>
      </c>
      <c r="E211" t="s">
        <v>109</v>
      </c>
      <c r="F211">
        <f>IFERROR(VLOOKUP(salidas[[#This Row],[Harvest Code]],entradas[],5,FALSE),"")</f>
        <v>2021</v>
      </c>
      <c r="G211">
        <v>-80</v>
      </c>
      <c r="H211">
        <f>IF(salidas[[#This Row],[Amount]]&gt;0,salidas[[#This Row],[Amount]]*1,salidas[[#This Row],[Amount]]*-1)</f>
        <v>80</v>
      </c>
      <c r="I211" s="1">
        <v>6000</v>
      </c>
      <c r="J211" s="1">
        <f>IF(OR(salidas[[#This Row],[Client]]="Consumo interno",salidas[[#This Row],[Client]]="Desecho",salidas[[#This Row],[Amount]]&gt;0),salidas[[#This Row],[Amount]]*0,(salidas[[#This Row],[Amount]]*salidas[[#This Row],[Sale Price ($)]])*-1)</f>
        <v>480000</v>
      </c>
    </row>
    <row r="212" spans="2:10" x14ac:dyDescent="0.35">
      <c r="B212" s="9">
        <v>44571</v>
      </c>
      <c r="D212" t="s">
        <v>10</v>
      </c>
      <c r="E212" t="s">
        <v>55</v>
      </c>
      <c r="F212">
        <f>IFERROR(VLOOKUP(salidas[[#This Row],[Harvest Code]],entradas[],5,FALSE),"")</f>
        <v>2021</v>
      </c>
      <c r="G212">
        <v>-20</v>
      </c>
      <c r="H212">
        <f>IF(salidas[[#This Row],[Amount]]&gt;0,salidas[[#This Row],[Amount]]*1,salidas[[#This Row],[Amount]]*-1)</f>
        <v>20</v>
      </c>
      <c r="I212" s="1">
        <v>6000</v>
      </c>
      <c r="J212" s="1">
        <f>IF(OR(salidas[[#This Row],[Client]]="Consumo interno",salidas[[#This Row],[Client]]="Desecho",salidas[[#This Row],[Amount]]&gt;0),salidas[[#This Row],[Amount]]*0,(salidas[[#This Row],[Amount]]*salidas[[#This Row],[Sale Price ($)]])*-1)</f>
        <v>120000</v>
      </c>
    </row>
    <row r="213" spans="2:10" x14ac:dyDescent="0.35">
      <c r="B213" s="9">
        <v>44571</v>
      </c>
      <c r="D213" t="s">
        <v>10</v>
      </c>
      <c r="E213" t="s">
        <v>59</v>
      </c>
      <c r="F213">
        <f>IFERROR(VLOOKUP(salidas[[#This Row],[Harvest Code]],entradas[],5,FALSE),"")</f>
        <v>2021</v>
      </c>
      <c r="G213">
        <v>-48</v>
      </c>
      <c r="H213">
        <f>IF(salidas[[#This Row],[Amount]]&gt;0,salidas[[#This Row],[Amount]]*1,salidas[[#This Row],[Amount]]*-1)</f>
        <v>48</v>
      </c>
      <c r="I213" s="1">
        <v>6000</v>
      </c>
      <c r="J213" s="1">
        <f>IF(OR(salidas[[#This Row],[Client]]="Consumo interno",salidas[[#This Row],[Client]]="Desecho",salidas[[#This Row],[Amount]]&gt;0),salidas[[#This Row],[Amount]]*0,(salidas[[#This Row],[Amount]]*salidas[[#This Row],[Sale Price ($)]])*-1)</f>
        <v>288000</v>
      </c>
    </row>
    <row r="214" spans="2:10" x14ac:dyDescent="0.35">
      <c r="B214" s="9">
        <v>44576</v>
      </c>
      <c r="D214" t="s">
        <v>10</v>
      </c>
      <c r="E214" t="s">
        <v>112</v>
      </c>
      <c r="F214">
        <f>IFERROR(VLOOKUP(salidas[[#This Row],[Harvest Code]],entradas[],5,FALSE),"")</f>
        <v>2021</v>
      </c>
      <c r="G214">
        <v>-221</v>
      </c>
      <c r="H214">
        <f>IF(salidas[[#This Row],[Amount]]&gt;0,salidas[[#This Row],[Amount]]*1,salidas[[#This Row],[Amount]]*-1)</f>
        <v>221</v>
      </c>
      <c r="I214" s="1">
        <v>6000</v>
      </c>
      <c r="J214" s="1">
        <f>IF(OR(salidas[[#This Row],[Client]]="Consumo interno",salidas[[#This Row],[Client]]="Desecho",salidas[[#This Row],[Amount]]&gt;0),salidas[[#This Row],[Amount]]*0,(salidas[[#This Row],[Amount]]*salidas[[#This Row],[Sale Price ($)]])*-1)</f>
        <v>1326000</v>
      </c>
    </row>
    <row r="215" spans="2:10" x14ac:dyDescent="0.35">
      <c r="B215" s="9">
        <v>44578</v>
      </c>
      <c r="D215" t="s">
        <v>11</v>
      </c>
      <c r="E215" t="s">
        <v>21</v>
      </c>
      <c r="F215">
        <f>IFERROR(VLOOKUP(salidas[[#This Row],[Harvest Code]],entradas[],5,FALSE),"")</f>
        <v>2022</v>
      </c>
      <c r="G215">
        <v>1909</v>
      </c>
      <c r="H215">
        <f>IF(salidas[[#This Row],[Amount]]&gt;0,salidas[[#This Row],[Amount]]*1,salidas[[#This Row],[Amount]]*-1)</f>
        <v>1909</v>
      </c>
      <c r="I215" s="1">
        <v>6000</v>
      </c>
      <c r="J215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16" spans="2:10" x14ac:dyDescent="0.35">
      <c r="B216" s="9">
        <v>44579</v>
      </c>
      <c r="D216" t="s">
        <v>10</v>
      </c>
      <c r="E216" t="s">
        <v>58</v>
      </c>
      <c r="F216">
        <f>IFERROR(VLOOKUP(salidas[[#This Row],[Harvest Code]],entradas[],5,FALSE),"")</f>
        <v>2021</v>
      </c>
      <c r="G216">
        <v>-50</v>
      </c>
      <c r="H216">
        <f>IF(salidas[[#This Row],[Amount]]&gt;0,salidas[[#This Row],[Amount]]*1,salidas[[#This Row],[Amount]]*-1)</f>
        <v>50</v>
      </c>
      <c r="I216" s="1">
        <v>6000</v>
      </c>
      <c r="J216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217" spans="2:10" x14ac:dyDescent="0.35">
      <c r="B217" s="9">
        <v>44582</v>
      </c>
      <c r="D217" t="s">
        <v>10</v>
      </c>
      <c r="E217" t="s">
        <v>22</v>
      </c>
      <c r="F217">
        <f>IFERROR(VLOOKUP(salidas[[#This Row],[Harvest Code]],entradas[],5,FALSE),"")</f>
        <v>2021</v>
      </c>
      <c r="G217">
        <v>-96</v>
      </c>
      <c r="H217">
        <f>IF(salidas[[#This Row],[Amount]]&gt;0,salidas[[#This Row],[Amount]]*1,salidas[[#This Row],[Amount]]*-1)</f>
        <v>96</v>
      </c>
      <c r="I217" s="1">
        <v>6000</v>
      </c>
      <c r="J217" s="1">
        <f>IF(OR(salidas[[#This Row],[Client]]="Consumo interno",salidas[[#This Row],[Client]]="Desecho",salidas[[#This Row],[Amount]]&gt;0),salidas[[#This Row],[Amount]]*0,(salidas[[#This Row],[Amount]]*salidas[[#This Row],[Sale Price ($)]])*-1)</f>
        <v>576000</v>
      </c>
    </row>
    <row r="218" spans="2:10" x14ac:dyDescent="0.35">
      <c r="B218" s="9">
        <v>44597</v>
      </c>
      <c r="D218" t="s">
        <v>10</v>
      </c>
      <c r="E218" t="s">
        <v>18</v>
      </c>
      <c r="F218">
        <f>IFERROR(VLOOKUP(salidas[[#This Row],[Harvest Code]],entradas[],5,FALSE),"")</f>
        <v>2021</v>
      </c>
      <c r="G218">
        <v>-30</v>
      </c>
      <c r="H218">
        <f>IF(salidas[[#This Row],[Amount]]&gt;0,salidas[[#This Row],[Amount]]*1,salidas[[#This Row],[Amount]]*-1)</f>
        <v>30</v>
      </c>
      <c r="I218" s="1">
        <v>6000</v>
      </c>
      <c r="J218" s="1">
        <f>IF(OR(salidas[[#This Row],[Client]]="Consumo interno",salidas[[#This Row],[Client]]="Desecho",salidas[[#This Row],[Amount]]&gt;0),salidas[[#This Row],[Amount]]*0,(salidas[[#This Row],[Amount]]*salidas[[#This Row],[Sale Price ($)]])*-1)</f>
        <v>180000</v>
      </c>
    </row>
    <row r="219" spans="2:10" x14ac:dyDescent="0.35">
      <c r="B219" s="9">
        <v>44600</v>
      </c>
      <c r="D219" t="s">
        <v>10</v>
      </c>
      <c r="E219" t="s">
        <v>112</v>
      </c>
      <c r="F219">
        <f>IFERROR(VLOOKUP(salidas[[#This Row],[Harvest Code]],entradas[],5,FALSE),"")</f>
        <v>2021</v>
      </c>
      <c r="G219">
        <v>-230</v>
      </c>
      <c r="H219">
        <f>IF(salidas[[#This Row],[Amount]]&gt;0,salidas[[#This Row],[Amount]]*1,salidas[[#This Row],[Amount]]*-1)</f>
        <v>230</v>
      </c>
      <c r="I219" s="1">
        <v>6000</v>
      </c>
      <c r="J219" s="1">
        <f>IF(OR(salidas[[#This Row],[Client]]="Consumo interno",salidas[[#This Row],[Client]]="Desecho",salidas[[#This Row],[Amount]]&gt;0),salidas[[#This Row],[Amount]]*0,(salidas[[#This Row],[Amount]]*salidas[[#This Row],[Sale Price ($)]])*-1)</f>
        <v>1380000</v>
      </c>
    </row>
    <row r="220" spans="2:10" x14ac:dyDescent="0.35">
      <c r="B220" s="9">
        <v>44600</v>
      </c>
      <c r="D220" t="s">
        <v>10</v>
      </c>
      <c r="E220" t="s">
        <v>56</v>
      </c>
      <c r="F220">
        <f>IFERROR(VLOOKUP(salidas[[#This Row],[Harvest Code]],entradas[],5,FALSE),"")</f>
        <v>2021</v>
      </c>
      <c r="G220">
        <v>-40</v>
      </c>
      <c r="H220">
        <f>IF(salidas[[#This Row],[Amount]]&gt;0,salidas[[#This Row],[Amount]]*1,salidas[[#This Row],[Amount]]*-1)</f>
        <v>40</v>
      </c>
      <c r="I220" s="1">
        <v>6000</v>
      </c>
      <c r="J220" s="1">
        <f>IF(OR(salidas[[#This Row],[Client]]="Consumo interno",salidas[[#This Row],[Client]]="Desecho",salidas[[#This Row],[Amount]]&gt;0),salidas[[#This Row],[Amount]]*0,(salidas[[#This Row],[Amount]]*salidas[[#This Row],[Sale Price ($)]])*-1)</f>
        <v>240000</v>
      </c>
    </row>
    <row r="221" spans="2:10" x14ac:dyDescent="0.35">
      <c r="B221" s="9">
        <v>44607</v>
      </c>
      <c r="D221" t="s">
        <v>10</v>
      </c>
      <c r="E221" t="s">
        <v>109</v>
      </c>
      <c r="F221">
        <f>IFERROR(VLOOKUP(salidas[[#This Row],[Harvest Code]],entradas[],5,FALSE),"")</f>
        <v>2021</v>
      </c>
      <c r="G221">
        <v>-60</v>
      </c>
      <c r="H221">
        <f>IF(salidas[[#This Row],[Amount]]&gt;0,salidas[[#This Row],[Amount]]*1,salidas[[#This Row],[Amount]]*-1)</f>
        <v>60</v>
      </c>
      <c r="I221" s="1">
        <v>6000</v>
      </c>
      <c r="J221" s="1">
        <f>IF(OR(salidas[[#This Row],[Client]]="Consumo interno",salidas[[#This Row],[Client]]="Desecho",salidas[[#This Row],[Amount]]&gt;0),salidas[[#This Row],[Amount]]*0,(salidas[[#This Row],[Amount]]*salidas[[#This Row],[Sale Price ($)]])*-1)</f>
        <v>360000</v>
      </c>
    </row>
    <row r="222" spans="2:10" x14ac:dyDescent="0.35">
      <c r="B222" s="9">
        <v>44607</v>
      </c>
      <c r="D222" t="s">
        <v>10</v>
      </c>
      <c r="E222" t="s">
        <v>58</v>
      </c>
      <c r="F222">
        <f>IFERROR(VLOOKUP(salidas[[#This Row],[Harvest Code]],entradas[],5,FALSE),"")</f>
        <v>2021</v>
      </c>
      <c r="G222">
        <v>-20</v>
      </c>
      <c r="H222">
        <f>IF(salidas[[#This Row],[Amount]]&gt;0,salidas[[#This Row],[Amount]]*1,salidas[[#This Row],[Amount]]*-1)</f>
        <v>20</v>
      </c>
      <c r="I222" s="1">
        <v>6000</v>
      </c>
      <c r="J222" s="1">
        <f>IF(OR(salidas[[#This Row],[Client]]="Consumo interno",salidas[[#This Row],[Client]]="Desecho",salidas[[#This Row],[Amount]]&gt;0),salidas[[#This Row],[Amount]]*0,(salidas[[#This Row],[Amount]]*salidas[[#This Row],[Sale Price ($)]])*-1)</f>
        <v>120000</v>
      </c>
    </row>
    <row r="223" spans="2:10" x14ac:dyDescent="0.35">
      <c r="B223" s="9">
        <v>44622</v>
      </c>
      <c r="D223" t="s">
        <v>10</v>
      </c>
      <c r="E223" t="s">
        <v>56</v>
      </c>
      <c r="F223">
        <f>IFERROR(VLOOKUP(salidas[[#This Row],[Harvest Code]],entradas[],5,FALSE),"")</f>
        <v>2021</v>
      </c>
      <c r="G223">
        <v>-100</v>
      </c>
      <c r="H223">
        <f>IF(salidas[[#This Row],[Amount]]&gt;0,salidas[[#This Row],[Amount]]*1,salidas[[#This Row],[Amount]]*-1)</f>
        <v>100</v>
      </c>
      <c r="I223" s="1">
        <v>6000</v>
      </c>
      <c r="J223" s="1">
        <f>IF(OR(salidas[[#This Row],[Client]]="Consumo interno",salidas[[#This Row],[Client]]="Desecho",salidas[[#This Row],[Amount]]&gt;0),salidas[[#This Row],[Amount]]*0,(salidas[[#This Row],[Amount]]*salidas[[#This Row],[Sale Price ($)]])*-1)</f>
        <v>600000</v>
      </c>
    </row>
    <row r="224" spans="2:10" x14ac:dyDescent="0.35">
      <c r="B224" s="9">
        <v>44622</v>
      </c>
      <c r="D224" t="s">
        <v>10</v>
      </c>
      <c r="E224" t="s">
        <v>61</v>
      </c>
      <c r="F224">
        <f>IFERROR(VLOOKUP(salidas[[#This Row],[Harvest Code]],entradas[],5,FALSE),"")</f>
        <v>2021</v>
      </c>
      <c r="G224">
        <v>-38</v>
      </c>
      <c r="H224">
        <f>IF(salidas[[#This Row],[Amount]]&gt;0,salidas[[#This Row],[Amount]]*1,salidas[[#This Row],[Amount]]*-1)</f>
        <v>38</v>
      </c>
      <c r="I224" s="1">
        <v>6000</v>
      </c>
      <c r="J224" s="1">
        <f>IF(OR(salidas[[#This Row],[Client]]="Consumo interno",salidas[[#This Row],[Client]]="Desecho",salidas[[#This Row],[Amount]]&gt;0),salidas[[#This Row],[Amount]]*0,(salidas[[#This Row],[Amount]]*salidas[[#This Row],[Sale Price ($)]])*-1)</f>
        <v>228000</v>
      </c>
    </row>
    <row r="225" spans="2:10" x14ac:dyDescent="0.35">
      <c r="B225" s="9">
        <v>44622</v>
      </c>
      <c r="D225" t="s">
        <v>10</v>
      </c>
      <c r="E225" t="s">
        <v>58</v>
      </c>
      <c r="F225">
        <f>IFERROR(VLOOKUP(salidas[[#This Row],[Harvest Code]],entradas[],5,FALSE),"")</f>
        <v>2021</v>
      </c>
      <c r="G225">
        <v>-80</v>
      </c>
      <c r="H225">
        <f>IF(salidas[[#This Row],[Amount]]&gt;0,salidas[[#This Row],[Amount]]*1,salidas[[#This Row],[Amount]]*-1)</f>
        <v>80</v>
      </c>
      <c r="I225" s="1">
        <v>6000</v>
      </c>
      <c r="J225" s="1">
        <f>IF(OR(salidas[[#This Row],[Client]]="Consumo interno",salidas[[#This Row],[Client]]="Desecho",salidas[[#This Row],[Amount]]&gt;0),salidas[[#This Row],[Amount]]*0,(salidas[[#This Row],[Amount]]*salidas[[#This Row],[Sale Price ($)]])*-1)</f>
        <v>480000</v>
      </c>
    </row>
    <row r="226" spans="2:10" x14ac:dyDescent="0.35">
      <c r="B226" s="9">
        <v>44632</v>
      </c>
      <c r="D226" t="s">
        <v>10</v>
      </c>
      <c r="E226" t="s">
        <v>18</v>
      </c>
      <c r="F226">
        <f>IFERROR(VLOOKUP(salidas[[#This Row],[Harvest Code]],entradas[],5,FALSE),"")</f>
        <v>2021</v>
      </c>
      <c r="G226">
        <v>-30</v>
      </c>
      <c r="H226">
        <f>IF(salidas[[#This Row],[Amount]]&gt;0,salidas[[#This Row],[Amount]]*1,salidas[[#This Row],[Amount]]*-1)</f>
        <v>30</v>
      </c>
      <c r="I226" s="1">
        <v>6000</v>
      </c>
      <c r="J226" s="1">
        <f>IF(OR(salidas[[#This Row],[Client]]="Consumo interno",salidas[[#This Row],[Client]]="Desecho",salidas[[#This Row],[Amount]]&gt;0),salidas[[#This Row],[Amount]]*0,(salidas[[#This Row],[Amount]]*salidas[[#This Row],[Sale Price ($)]])*-1)</f>
        <v>180000</v>
      </c>
    </row>
    <row r="227" spans="2:10" x14ac:dyDescent="0.35">
      <c r="B227" s="9">
        <v>44632</v>
      </c>
      <c r="D227" t="s">
        <v>10</v>
      </c>
      <c r="E227" t="s">
        <v>58</v>
      </c>
      <c r="F227">
        <f>IFERROR(VLOOKUP(salidas[[#This Row],[Harvest Code]],entradas[],5,FALSE),"")</f>
        <v>2021</v>
      </c>
      <c r="G227">
        <v>-20</v>
      </c>
      <c r="H227">
        <f>IF(salidas[[#This Row],[Amount]]&gt;0,salidas[[#This Row],[Amount]]*1,salidas[[#This Row],[Amount]]*-1)</f>
        <v>20</v>
      </c>
      <c r="I227" s="1">
        <v>6000</v>
      </c>
      <c r="J227" s="1">
        <f>IF(OR(salidas[[#This Row],[Client]]="Consumo interno",salidas[[#This Row],[Client]]="Desecho",salidas[[#This Row],[Amount]]&gt;0),salidas[[#This Row],[Amount]]*0,(salidas[[#This Row],[Amount]]*salidas[[#This Row],[Sale Price ($)]])*-1)</f>
        <v>120000</v>
      </c>
    </row>
    <row r="228" spans="2:10" x14ac:dyDescent="0.35">
      <c r="B228" s="9">
        <v>44637</v>
      </c>
      <c r="D228" t="s">
        <v>10</v>
      </c>
      <c r="E228" t="s">
        <v>122</v>
      </c>
      <c r="F228">
        <f>IFERROR(VLOOKUP(salidas[[#This Row],[Harvest Code]],entradas[],5,FALSE),"")</f>
        <v>2021</v>
      </c>
      <c r="G228">
        <v>-361</v>
      </c>
      <c r="H228">
        <f>IF(salidas[[#This Row],[Amount]]&gt;0,salidas[[#This Row],[Amount]]*1,salidas[[#This Row],[Amount]]*-1)</f>
        <v>361</v>
      </c>
      <c r="I228" s="1">
        <v>6000</v>
      </c>
      <c r="J228" s="1">
        <f>IF(OR(salidas[[#This Row],[Client]]="Consumo interno",salidas[[#This Row],[Client]]="Desecho",salidas[[#This Row],[Amount]]&gt;0),salidas[[#This Row],[Amount]]*0,(salidas[[#This Row],[Amount]]*salidas[[#This Row],[Sale Price ($)]])*-1)</f>
        <v>2166000</v>
      </c>
    </row>
    <row r="229" spans="2:10" x14ac:dyDescent="0.35">
      <c r="B229" s="9">
        <v>44637</v>
      </c>
      <c r="D229" t="s">
        <v>11</v>
      </c>
      <c r="E229" t="s">
        <v>122</v>
      </c>
      <c r="F229">
        <f>IFERROR(VLOOKUP(salidas[[#This Row],[Harvest Code]],entradas[],5,FALSE),"")</f>
        <v>2022</v>
      </c>
      <c r="G229">
        <v>-96</v>
      </c>
      <c r="H229">
        <f>IF(salidas[[#This Row],[Amount]]&gt;0,salidas[[#This Row],[Amount]]*1,salidas[[#This Row],[Amount]]*-1)</f>
        <v>96</v>
      </c>
      <c r="I229" s="1">
        <v>6000</v>
      </c>
      <c r="J229" s="1">
        <f>IF(OR(salidas[[#This Row],[Client]]="Consumo interno",salidas[[#This Row],[Client]]="Desecho",salidas[[#This Row],[Amount]]&gt;0),salidas[[#This Row],[Amount]]*0,(salidas[[#This Row],[Amount]]*salidas[[#This Row],[Sale Price ($)]])*-1)</f>
        <v>576000</v>
      </c>
    </row>
    <row r="230" spans="2:10" x14ac:dyDescent="0.35">
      <c r="B230" s="9">
        <v>44637</v>
      </c>
      <c r="D230" t="s">
        <v>11</v>
      </c>
      <c r="E230" t="s">
        <v>122</v>
      </c>
      <c r="F230">
        <f>IFERROR(VLOOKUP(salidas[[#This Row],[Harvest Code]],entradas[],5,FALSE),"")</f>
        <v>2022</v>
      </c>
      <c r="G230">
        <v>-180</v>
      </c>
      <c r="H230">
        <f>IF(salidas[[#This Row],[Amount]]&gt;0,salidas[[#This Row],[Amount]]*1,salidas[[#This Row],[Amount]]*-1)</f>
        <v>180</v>
      </c>
      <c r="I230" s="1">
        <v>6000</v>
      </c>
      <c r="J230" s="1">
        <f>IF(OR(salidas[[#This Row],[Client]]="Consumo interno",salidas[[#This Row],[Client]]="Desecho",salidas[[#This Row],[Amount]]&gt;0),salidas[[#This Row],[Amount]]*0,(salidas[[#This Row],[Amount]]*salidas[[#This Row],[Sale Price ($)]])*-1)</f>
        <v>1080000</v>
      </c>
    </row>
    <row r="231" spans="2:10" x14ac:dyDescent="0.35">
      <c r="B231" s="9">
        <v>44643</v>
      </c>
      <c r="D231" t="s">
        <v>12</v>
      </c>
      <c r="E231" t="s">
        <v>21</v>
      </c>
      <c r="F231">
        <f>IFERROR(VLOOKUP(salidas[[#This Row],[Harvest Code]],entradas[],5,FALSE),"")</f>
        <v>2022</v>
      </c>
      <c r="G231">
        <v>1125</v>
      </c>
      <c r="H231">
        <f>IF(salidas[[#This Row],[Amount]]&gt;0,salidas[[#This Row],[Amount]]*1,salidas[[#This Row],[Amount]]*-1)</f>
        <v>1125</v>
      </c>
      <c r="I231" s="1">
        <v>6000</v>
      </c>
      <c r="J231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32" spans="2:10" x14ac:dyDescent="0.35">
      <c r="B232" s="9">
        <v>44644</v>
      </c>
      <c r="D232" t="s">
        <v>11</v>
      </c>
      <c r="E232" t="s">
        <v>112</v>
      </c>
      <c r="F232">
        <f>IFERROR(VLOOKUP(salidas[[#This Row],[Harvest Code]],entradas[],5,FALSE),"")</f>
        <v>2022</v>
      </c>
      <c r="G232">
        <v>-230</v>
      </c>
      <c r="H232">
        <f>IF(salidas[[#This Row],[Amount]]&gt;0,salidas[[#This Row],[Amount]]*1,salidas[[#This Row],[Amount]]*-1)</f>
        <v>230</v>
      </c>
      <c r="I232" s="1">
        <v>6000</v>
      </c>
      <c r="J232" s="1">
        <f>IF(OR(salidas[[#This Row],[Client]]="Consumo interno",salidas[[#This Row],[Client]]="Desecho",salidas[[#This Row],[Amount]]&gt;0),salidas[[#This Row],[Amount]]*0,(salidas[[#This Row],[Amount]]*salidas[[#This Row],[Sale Price ($)]])*-1)</f>
        <v>1380000</v>
      </c>
    </row>
    <row r="233" spans="2:10" x14ac:dyDescent="0.35">
      <c r="B233" s="9">
        <v>44644</v>
      </c>
      <c r="D233" t="s">
        <v>11</v>
      </c>
      <c r="E233" t="s">
        <v>55</v>
      </c>
      <c r="F233">
        <f>IFERROR(VLOOKUP(salidas[[#This Row],[Harvest Code]],entradas[],5,FALSE),"")</f>
        <v>2022</v>
      </c>
      <c r="G233">
        <v>-50</v>
      </c>
      <c r="H233">
        <f>IF(salidas[[#This Row],[Amount]]&gt;0,salidas[[#This Row],[Amount]]*1,salidas[[#This Row],[Amount]]*-1)</f>
        <v>50</v>
      </c>
      <c r="I233" s="1">
        <v>6000</v>
      </c>
      <c r="J233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234" spans="2:10" x14ac:dyDescent="0.35">
      <c r="B234" s="9">
        <v>44644</v>
      </c>
      <c r="D234" t="s">
        <v>11</v>
      </c>
      <c r="E234" t="s">
        <v>33</v>
      </c>
      <c r="F234">
        <f>IFERROR(VLOOKUP(salidas[[#This Row],[Harvest Code]],entradas[],5,FALSE),"")</f>
        <v>2022</v>
      </c>
      <c r="G234">
        <v>-64</v>
      </c>
      <c r="H234">
        <f>IF(salidas[[#This Row],[Amount]]&gt;0,salidas[[#This Row],[Amount]]*1,salidas[[#This Row],[Amount]]*-1)</f>
        <v>64</v>
      </c>
      <c r="I234" s="1">
        <v>6000</v>
      </c>
      <c r="J234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35" spans="2:10" x14ac:dyDescent="0.35">
      <c r="B235" s="9">
        <v>44646</v>
      </c>
      <c r="D235" t="s">
        <v>11</v>
      </c>
      <c r="E235" t="s">
        <v>22</v>
      </c>
      <c r="F235">
        <f>IFERROR(VLOOKUP(salidas[[#This Row],[Harvest Code]],entradas[],5,FALSE),"")</f>
        <v>2022</v>
      </c>
      <c r="G235">
        <v>-50</v>
      </c>
      <c r="H235">
        <f>IF(salidas[[#This Row],[Amount]]&gt;0,salidas[[#This Row],[Amount]]*1,salidas[[#This Row],[Amount]]*-1)</f>
        <v>50</v>
      </c>
      <c r="I235" s="1">
        <v>6000</v>
      </c>
      <c r="J235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236" spans="2:10" x14ac:dyDescent="0.35">
      <c r="B236" s="9">
        <v>44646</v>
      </c>
      <c r="D236" t="s">
        <v>11</v>
      </c>
      <c r="E236" t="s">
        <v>117</v>
      </c>
      <c r="F236">
        <f>IFERROR(VLOOKUP(salidas[[#This Row],[Harvest Code]],entradas[],5,FALSE),"")</f>
        <v>2022</v>
      </c>
      <c r="G236">
        <v>-50</v>
      </c>
      <c r="H236">
        <f>IF(salidas[[#This Row],[Amount]]&gt;0,salidas[[#This Row],[Amount]]*1,salidas[[#This Row],[Amount]]*-1)</f>
        <v>50</v>
      </c>
      <c r="I236" s="1">
        <v>6000</v>
      </c>
      <c r="J236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237" spans="2:10" x14ac:dyDescent="0.35">
      <c r="B237" s="9">
        <v>44649</v>
      </c>
      <c r="D237" t="s">
        <v>11</v>
      </c>
      <c r="E237" t="s">
        <v>109</v>
      </c>
      <c r="F237">
        <f>IFERROR(VLOOKUP(salidas[[#This Row],[Harvest Code]],entradas[],5,FALSE),"")</f>
        <v>2022</v>
      </c>
      <c r="G237">
        <v>-60</v>
      </c>
      <c r="H237">
        <f>IF(salidas[[#This Row],[Amount]]&gt;0,salidas[[#This Row],[Amount]]*1,salidas[[#This Row],[Amount]]*-1)</f>
        <v>60</v>
      </c>
      <c r="I237" s="1">
        <v>6000</v>
      </c>
      <c r="J237" s="1">
        <f>IF(OR(salidas[[#This Row],[Client]]="Consumo interno",salidas[[#This Row],[Client]]="Desecho",salidas[[#This Row],[Amount]]&gt;0),salidas[[#This Row],[Amount]]*0,(salidas[[#This Row],[Amount]]*salidas[[#This Row],[Sale Price ($)]])*-1)</f>
        <v>360000</v>
      </c>
    </row>
    <row r="238" spans="2:10" x14ac:dyDescent="0.35">
      <c r="B238" s="9">
        <v>44649</v>
      </c>
      <c r="D238" t="s">
        <v>11</v>
      </c>
      <c r="E238" t="s">
        <v>22</v>
      </c>
      <c r="F238">
        <f>IFERROR(VLOOKUP(salidas[[#This Row],[Harvest Code]],entradas[],5,FALSE),"")</f>
        <v>2022</v>
      </c>
      <c r="G238">
        <v>-60</v>
      </c>
      <c r="H238">
        <f>IF(salidas[[#This Row],[Amount]]&gt;0,salidas[[#This Row],[Amount]]*1,salidas[[#This Row],[Amount]]*-1)</f>
        <v>60</v>
      </c>
      <c r="I238" s="1">
        <v>6000</v>
      </c>
      <c r="J238" s="1">
        <f>IF(OR(salidas[[#This Row],[Client]]="Consumo interno",salidas[[#This Row],[Client]]="Desecho",salidas[[#This Row],[Amount]]&gt;0),salidas[[#This Row],[Amount]]*0,(salidas[[#This Row],[Amount]]*salidas[[#This Row],[Sale Price ($)]])*-1)</f>
        <v>360000</v>
      </c>
    </row>
    <row r="239" spans="2:10" x14ac:dyDescent="0.35">
      <c r="B239" s="9">
        <v>44649</v>
      </c>
      <c r="D239" t="s">
        <v>11</v>
      </c>
      <c r="E239" t="s">
        <v>18</v>
      </c>
      <c r="F239">
        <f>IFERROR(VLOOKUP(salidas[[#This Row],[Harvest Code]],entradas[],5,FALSE),"")</f>
        <v>2022</v>
      </c>
      <c r="G239">
        <v>-36</v>
      </c>
      <c r="H239">
        <f>IF(salidas[[#This Row],[Amount]]&gt;0,salidas[[#This Row],[Amount]]*1,salidas[[#This Row],[Amount]]*-1)</f>
        <v>36</v>
      </c>
      <c r="I239" s="1">
        <v>6000</v>
      </c>
      <c r="J239" s="1">
        <f>IF(OR(salidas[[#This Row],[Client]]="Consumo interno",salidas[[#This Row],[Client]]="Desecho",salidas[[#This Row],[Amount]]&gt;0),salidas[[#This Row],[Amount]]*0,(salidas[[#This Row],[Amount]]*salidas[[#This Row],[Sale Price ($)]])*-1)</f>
        <v>216000</v>
      </c>
    </row>
    <row r="240" spans="2:10" x14ac:dyDescent="0.35">
      <c r="B240" s="9">
        <v>44656</v>
      </c>
      <c r="D240" t="s">
        <v>11</v>
      </c>
      <c r="E240" t="s">
        <v>55</v>
      </c>
      <c r="F240">
        <f>IFERROR(VLOOKUP(salidas[[#This Row],[Harvest Code]],entradas[],5,FALSE),"")</f>
        <v>2022</v>
      </c>
      <c r="G240">
        <v>-70</v>
      </c>
      <c r="H240">
        <f>IF(salidas[[#This Row],[Amount]]&gt;0,salidas[[#This Row],[Amount]]*1,salidas[[#This Row],[Amount]]*-1)</f>
        <v>70</v>
      </c>
      <c r="I240" s="1">
        <v>6000</v>
      </c>
      <c r="J240" s="1">
        <f>IF(OR(salidas[[#This Row],[Client]]="Consumo interno",salidas[[#This Row],[Client]]="Desecho",salidas[[#This Row],[Amount]]&gt;0),salidas[[#This Row],[Amount]]*0,(salidas[[#This Row],[Amount]]*salidas[[#This Row],[Sale Price ($)]])*-1)</f>
        <v>420000</v>
      </c>
    </row>
    <row r="241" spans="2:10" x14ac:dyDescent="0.35">
      <c r="B241" s="9">
        <v>44661</v>
      </c>
      <c r="D241" t="s">
        <v>11</v>
      </c>
      <c r="E241" t="s">
        <v>22</v>
      </c>
      <c r="F241">
        <f>IFERROR(VLOOKUP(salidas[[#This Row],[Harvest Code]],entradas[],5,FALSE),"")</f>
        <v>2022</v>
      </c>
      <c r="G241">
        <v>-60</v>
      </c>
      <c r="H241">
        <f>IF(salidas[[#This Row],[Amount]]&gt;0,salidas[[#This Row],[Amount]]*1,salidas[[#This Row],[Amount]]*-1)</f>
        <v>60</v>
      </c>
      <c r="I241" s="1">
        <v>6000</v>
      </c>
      <c r="J241" s="1">
        <f>IF(OR(salidas[[#This Row],[Client]]="Consumo interno",salidas[[#This Row],[Client]]="Desecho",salidas[[#This Row],[Amount]]&gt;0),salidas[[#This Row],[Amount]]*0,(salidas[[#This Row],[Amount]]*salidas[[#This Row],[Sale Price ($)]])*-1)</f>
        <v>360000</v>
      </c>
    </row>
    <row r="242" spans="2:10" x14ac:dyDescent="0.35">
      <c r="B242" s="9">
        <v>44664</v>
      </c>
      <c r="D242" t="s">
        <v>11</v>
      </c>
      <c r="E242" t="s">
        <v>112</v>
      </c>
      <c r="F242">
        <f>IFERROR(VLOOKUP(salidas[[#This Row],[Harvest Code]],entradas[],5,FALSE),"")</f>
        <v>2022</v>
      </c>
      <c r="G242">
        <v>-219</v>
      </c>
      <c r="H242">
        <f>IF(salidas[[#This Row],[Amount]]&gt;0,salidas[[#This Row],[Amount]]*1,salidas[[#This Row],[Amount]]*-1)</f>
        <v>219</v>
      </c>
      <c r="I242" s="1">
        <v>6000</v>
      </c>
      <c r="J242" s="1">
        <f>IF(OR(salidas[[#This Row],[Client]]="Consumo interno",salidas[[#This Row],[Client]]="Desecho",salidas[[#This Row],[Amount]]&gt;0),salidas[[#This Row],[Amount]]*0,(salidas[[#This Row],[Amount]]*salidas[[#This Row],[Sale Price ($)]])*-1)</f>
        <v>1314000</v>
      </c>
    </row>
    <row r="243" spans="2:10" x14ac:dyDescent="0.35">
      <c r="B243" s="9">
        <v>44664</v>
      </c>
      <c r="D243" t="s">
        <v>11</v>
      </c>
      <c r="E243" t="s">
        <v>30</v>
      </c>
      <c r="F243">
        <f>IFERROR(VLOOKUP(salidas[[#This Row],[Harvest Code]],entradas[],5,FALSE),"")</f>
        <v>2022</v>
      </c>
      <c r="G243">
        <v>-50</v>
      </c>
      <c r="H243">
        <f>IF(salidas[[#This Row],[Amount]]&gt;0,salidas[[#This Row],[Amount]]*1,salidas[[#This Row],[Amount]]*-1)</f>
        <v>50</v>
      </c>
      <c r="I243" s="1">
        <v>6000</v>
      </c>
      <c r="J243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244" spans="2:10" x14ac:dyDescent="0.35">
      <c r="B244" s="9">
        <v>44664</v>
      </c>
      <c r="D244" t="s">
        <v>11</v>
      </c>
      <c r="E244" t="s">
        <v>30</v>
      </c>
      <c r="F244">
        <f>IFERROR(VLOOKUP(salidas[[#This Row],[Harvest Code]],entradas[],5,FALSE),"")</f>
        <v>2022</v>
      </c>
      <c r="G244">
        <v>-188</v>
      </c>
      <c r="H244">
        <f>IF(salidas[[#This Row],[Amount]]&gt;0,salidas[[#This Row],[Amount]]*1,salidas[[#This Row],[Amount]]*-1)</f>
        <v>188</v>
      </c>
      <c r="I244" s="1">
        <v>6000</v>
      </c>
      <c r="J244" s="1">
        <f>IF(OR(salidas[[#This Row],[Client]]="Consumo interno",salidas[[#This Row],[Client]]="Desecho",salidas[[#This Row],[Amount]]&gt;0),salidas[[#This Row],[Amount]]*0,(salidas[[#This Row],[Amount]]*salidas[[#This Row],[Sale Price ($)]])*-1)</f>
        <v>1128000</v>
      </c>
    </row>
    <row r="245" spans="2:10" x14ac:dyDescent="0.35">
      <c r="B245" s="9">
        <v>44664</v>
      </c>
      <c r="D245" t="s">
        <v>11</v>
      </c>
      <c r="E245" t="s">
        <v>114</v>
      </c>
      <c r="F245">
        <f>IFERROR(VLOOKUP(salidas[[#This Row],[Harvest Code]],entradas[],5,FALSE),"")</f>
        <v>2022</v>
      </c>
      <c r="G245">
        <v>-48</v>
      </c>
      <c r="H245">
        <f>IF(salidas[[#This Row],[Amount]]&gt;0,salidas[[#This Row],[Amount]]*1,salidas[[#This Row],[Amount]]*-1)</f>
        <v>48</v>
      </c>
      <c r="I245" s="1">
        <v>6000</v>
      </c>
      <c r="J245" s="1">
        <f>IF(OR(salidas[[#This Row],[Client]]="Consumo interno",salidas[[#This Row],[Client]]="Desecho",salidas[[#This Row],[Amount]]&gt;0),salidas[[#This Row],[Amount]]*0,(salidas[[#This Row],[Amount]]*salidas[[#This Row],[Sale Price ($)]])*-1)</f>
        <v>288000</v>
      </c>
    </row>
    <row r="246" spans="2:10" x14ac:dyDescent="0.35">
      <c r="B246" s="9">
        <v>44664</v>
      </c>
      <c r="D246" t="s">
        <v>11</v>
      </c>
      <c r="E246" t="s">
        <v>112</v>
      </c>
      <c r="F246">
        <f>IFERROR(VLOOKUP(salidas[[#This Row],[Harvest Code]],entradas[],5,FALSE),"")</f>
        <v>2022</v>
      </c>
      <c r="G246">
        <v>-107</v>
      </c>
      <c r="H246">
        <f>IF(salidas[[#This Row],[Amount]]&gt;0,salidas[[#This Row],[Amount]]*1,salidas[[#This Row],[Amount]]*-1)</f>
        <v>107</v>
      </c>
      <c r="I246" s="1"/>
      <c r="J246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47" spans="2:10" x14ac:dyDescent="0.35">
      <c r="B247" s="9">
        <v>44664</v>
      </c>
      <c r="D247" t="s">
        <v>12</v>
      </c>
      <c r="E247" t="s">
        <v>112</v>
      </c>
      <c r="F247">
        <f>IFERROR(VLOOKUP(salidas[[#This Row],[Harvest Code]],entradas[],5,FALSE),"")</f>
        <v>2022</v>
      </c>
      <c r="G247">
        <v>-112</v>
      </c>
      <c r="H247">
        <f>IF(salidas[[#This Row],[Amount]]&gt;0,salidas[[#This Row],[Amount]]*1,salidas[[#This Row],[Amount]]*-1)</f>
        <v>112</v>
      </c>
      <c r="I247" s="1"/>
      <c r="J247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48" spans="2:10" x14ac:dyDescent="0.35">
      <c r="B248" s="9">
        <v>44671</v>
      </c>
      <c r="D248" t="s">
        <v>12</v>
      </c>
      <c r="E248" t="s">
        <v>18</v>
      </c>
      <c r="F248">
        <f>IFERROR(VLOOKUP(salidas[[#This Row],[Harvest Code]],entradas[],5,FALSE),"")</f>
        <v>2022</v>
      </c>
      <c r="G248">
        <v>-60</v>
      </c>
      <c r="H248">
        <f>IF(salidas[[#This Row],[Amount]]&gt;0,salidas[[#This Row],[Amount]]*1,salidas[[#This Row],[Amount]]*-1)</f>
        <v>60</v>
      </c>
      <c r="I248" s="1"/>
      <c r="J248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49" spans="2:10" x14ac:dyDescent="0.35">
      <c r="B249" s="9">
        <v>44671</v>
      </c>
      <c r="D249" t="s">
        <v>12</v>
      </c>
      <c r="E249" t="s">
        <v>62</v>
      </c>
      <c r="F249">
        <f>IFERROR(VLOOKUP(salidas[[#This Row],[Harvest Code]],entradas[],5,FALSE),"")</f>
        <v>2022</v>
      </c>
      <c r="G249">
        <v>-50</v>
      </c>
      <c r="H249">
        <f>IF(salidas[[#This Row],[Amount]]&gt;0,salidas[[#This Row],[Amount]]*1,salidas[[#This Row],[Amount]]*-1)</f>
        <v>50</v>
      </c>
      <c r="I249" s="1"/>
      <c r="J249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50" spans="2:10" x14ac:dyDescent="0.35">
      <c r="B250" s="9">
        <v>44672</v>
      </c>
      <c r="D250" t="s">
        <v>12</v>
      </c>
      <c r="E250" t="s">
        <v>17</v>
      </c>
      <c r="F250">
        <f>IFERROR(VLOOKUP(salidas[[#This Row],[Harvest Code]],entradas[],5,FALSE),"")</f>
        <v>2022</v>
      </c>
      <c r="G250">
        <v>-460</v>
      </c>
      <c r="H250">
        <f>IF(salidas[[#This Row],[Amount]]&gt;0,salidas[[#This Row],[Amount]]*1,salidas[[#This Row],[Amount]]*-1)</f>
        <v>460</v>
      </c>
      <c r="I250" s="1"/>
      <c r="J250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51" spans="2:10" x14ac:dyDescent="0.35">
      <c r="B251" s="9">
        <v>44672</v>
      </c>
      <c r="D251" t="s">
        <v>12</v>
      </c>
      <c r="E251" t="s">
        <v>63</v>
      </c>
      <c r="F251">
        <f>IFERROR(VLOOKUP(salidas[[#This Row],[Harvest Code]],entradas[],5,FALSE),"")</f>
        <v>2022</v>
      </c>
      <c r="G251">
        <v>-300</v>
      </c>
      <c r="H251">
        <f>IF(salidas[[#This Row],[Amount]]&gt;0,salidas[[#This Row],[Amount]]*1,salidas[[#This Row],[Amount]]*-1)</f>
        <v>300</v>
      </c>
      <c r="I251" s="1"/>
      <c r="J251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52" spans="2:10" x14ac:dyDescent="0.35">
      <c r="B252" s="9">
        <v>44674</v>
      </c>
      <c r="D252" t="s">
        <v>11</v>
      </c>
      <c r="E252" t="s">
        <v>30</v>
      </c>
      <c r="F252">
        <f>IFERROR(VLOOKUP(salidas[[#This Row],[Harvest Code]],entradas[],5,FALSE),"")</f>
        <v>2022</v>
      </c>
      <c r="G252">
        <v>-291</v>
      </c>
      <c r="H252">
        <f>IF(salidas[[#This Row],[Amount]]&gt;0,salidas[[#This Row],[Amount]]*1,salidas[[#This Row],[Amount]]*-1)</f>
        <v>291</v>
      </c>
      <c r="I252" s="1"/>
      <c r="J252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53" spans="2:10" x14ac:dyDescent="0.35">
      <c r="B253" s="9">
        <v>44677</v>
      </c>
      <c r="D253" t="s">
        <v>12</v>
      </c>
      <c r="E253" t="s">
        <v>120</v>
      </c>
      <c r="F253">
        <f>IFERROR(VLOOKUP(salidas[[#This Row],[Harvest Code]],entradas[],5,FALSE),"")</f>
        <v>2022</v>
      </c>
      <c r="G253">
        <v>-26</v>
      </c>
      <c r="H253">
        <f>IF(salidas[[#This Row],[Amount]]&gt;0,salidas[[#This Row],[Amount]]*1,salidas[[#This Row],[Amount]]*-1)</f>
        <v>26</v>
      </c>
      <c r="I253" s="1"/>
      <c r="J253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54" spans="2:10" x14ac:dyDescent="0.35">
      <c r="B254" s="9">
        <v>44677</v>
      </c>
      <c r="D254" t="s">
        <v>12</v>
      </c>
      <c r="E254" t="s">
        <v>33</v>
      </c>
      <c r="F254">
        <f>IFERROR(VLOOKUP(salidas[[#This Row],[Harvest Code]],entradas[],5,FALSE),"")</f>
        <v>2022</v>
      </c>
      <c r="G254">
        <v>-117</v>
      </c>
      <c r="H254">
        <f>IF(salidas[[#This Row],[Amount]]&gt;0,salidas[[#This Row],[Amount]]*1,salidas[[#This Row],[Amount]]*-1)</f>
        <v>117</v>
      </c>
      <c r="I254" s="1"/>
      <c r="J254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55" spans="2:10" x14ac:dyDescent="0.35">
      <c r="B255" s="9">
        <v>44744</v>
      </c>
      <c r="D255" t="s">
        <v>13</v>
      </c>
      <c r="E255" t="s">
        <v>21</v>
      </c>
      <c r="F255">
        <f>IFERROR(VLOOKUP(salidas[[#This Row],[Harvest Code]],entradas[],5,FALSE),"")</f>
        <v>2022</v>
      </c>
      <c r="G255">
        <v>49</v>
      </c>
      <c r="H255">
        <f>IF(salidas[[#This Row],[Amount]]&gt;0,salidas[[#This Row],[Amount]]*1,salidas[[#This Row],[Amount]]*-1)</f>
        <v>49</v>
      </c>
      <c r="I255" s="1">
        <v>6000</v>
      </c>
      <c r="J255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56" spans="2:10" x14ac:dyDescent="0.35">
      <c r="B256" s="9">
        <v>44746</v>
      </c>
      <c r="C256">
        <v>102</v>
      </c>
      <c r="D256" t="s">
        <v>13</v>
      </c>
      <c r="E256" t="s">
        <v>126</v>
      </c>
      <c r="F256">
        <f>IFERROR(VLOOKUP(salidas[[#This Row],[Harvest Code]],entradas[],5,FALSE),"")</f>
        <v>2022</v>
      </c>
      <c r="G256">
        <v>-26</v>
      </c>
      <c r="H256">
        <f>IF(salidas[[#This Row],[Amount]]&gt;0,salidas[[#This Row],[Amount]]*1,salidas[[#This Row],[Amount]]*-1)</f>
        <v>26</v>
      </c>
      <c r="I256" s="1">
        <v>6000</v>
      </c>
      <c r="J256" s="1">
        <f>IF(OR(salidas[[#This Row],[Client]]="Consumo interno",salidas[[#This Row],[Client]]="Desecho",salidas[[#This Row],[Amount]]&gt;0),salidas[[#This Row],[Amount]]*0,(salidas[[#This Row],[Amount]]*salidas[[#This Row],[Sale Price ($)]])*-1)</f>
        <v>156000</v>
      </c>
    </row>
    <row r="257" spans="2:10" x14ac:dyDescent="0.35">
      <c r="B257" s="9">
        <v>44748</v>
      </c>
      <c r="C257">
        <v>101</v>
      </c>
      <c r="D257" t="s">
        <v>13</v>
      </c>
      <c r="E257" s="7" t="s">
        <v>126</v>
      </c>
      <c r="F257">
        <f>IFERROR(VLOOKUP(salidas[[#This Row],[Harvest Code]],entradas[],5,FALSE),"")</f>
        <v>2022</v>
      </c>
      <c r="G257">
        <v>-364</v>
      </c>
      <c r="H257">
        <f>IF(salidas[[#This Row],[Amount]]&gt;0,salidas[[#This Row],[Amount]]*1,salidas[[#This Row],[Amount]]*-1)</f>
        <v>364</v>
      </c>
      <c r="I257" s="1">
        <v>6000</v>
      </c>
      <c r="J257" s="1">
        <f>IF(OR(salidas[[#This Row],[Client]]="Consumo interno",salidas[[#This Row],[Client]]="Desecho",salidas[[#This Row],[Amount]]&gt;0),salidas[[#This Row],[Amount]]*0,(salidas[[#This Row],[Amount]]*salidas[[#This Row],[Sale Price ($)]])*-1)</f>
        <v>2184000</v>
      </c>
    </row>
    <row r="258" spans="2:10" x14ac:dyDescent="0.35">
      <c r="B258" s="9">
        <v>44748</v>
      </c>
      <c r="D258" t="s">
        <v>13</v>
      </c>
      <c r="E258" t="s">
        <v>21</v>
      </c>
      <c r="F258">
        <f>IFERROR(VLOOKUP(salidas[[#This Row],[Harvest Code]],entradas[],5,FALSE),"")</f>
        <v>2022</v>
      </c>
      <c r="G258">
        <v>450</v>
      </c>
      <c r="H258">
        <f>IF(salidas[[#This Row],[Amount]]&gt;0,salidas[[#This Row],[Amount]]*1,salidas[[#This Row],[Amount]]*-1)</f>
        <v>450</v>
      </c>
      <c r="I258" s="1">
        <v>6000</v>
      </c>
      <c r="J258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59" spans="2:10" x14ac:dyDescent="0.35">
      <c r="B259" s="8">
        <v>44749</v>
      </c>
      <c r="C259">
        <v>103</v>
      </c>
      <c r="D259" t="s">
        <v>13</v>
      </c>
      <c r="E259" s="7" t="s">
        <v>129</v>
      </c>
      <c r="F259">
        <f>IFERROR(VLOOKUP(salidas[[#This Row],[Harvest Code]],entradas[],5,FALSE),"")</f>
        <v>2022</v>
      </c>
      <c r="G259">
        <v>-50</v>
      </c>
      <c r="H259">
        <f>IF(salidas[[#This Row],[Amount]]&gt;0,salidas[[#This Row],[Amount]]*1,salidas[[#This Row],[Amount]]*-1)</f>
        <v>50</v>
      </c>
      <c r="I259" s="1">
        <v>6000</v>
      </c>
      <c r="J259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260" spans="2:10" x14ac:dyDescent="0.35">
      <c r="B260" s="9">
        <v>44750</v>
      </c>
      <c r="C260">
        <v>104</v>
      </c>
      <c r="D260" t="s">
        <v>13</v>
      </c>
      <c r="E260" s="7" t="s">
        <v>109</v>
      </c>
      <c r="F260">
        <f>IFERROR(VLOOKUP(salidas[[#This Row],[Harvest Code]],entradas[],5,FALSE),"")</f>
        <v>2022</v>
      </c>
      <c r="G260">
        <v>-53</v>
      </c>
      <c r="H260">
        <f>IF(salidas[[#This Row],[Amount]]&gt;0,salidas[[#This Row],[Amount]]*1,salidas[[#This Row],[Amount]]*-1)</f>
        <v>53</v>
      </c>
      <c r="I260" s="1">
        <v>6000</v>
      </c>
      <c r="J260" s="1">
        <f>IF(OR(salidas[[#This Row],[Client]]="Consumo interno",salidas[[#This Row],[Client]]="Desecho",salidas[[#This Row],[Amount]]&gt;0),salidas[[#This Row],[Amount]]*0,(salidas[[#This Row],[Amount]]*salidas[[#This Row],[Sale Price ($)]])*-1)</f>
        <v>318000</v>
      </c>
    </row>
    <row r="261" spans="2:10" x14ac:dyDescent="0.35">
      <c r="B261" s="9">
        <v>44751</v>
      </c>
      <c r="C261">
        <v>105</v>
      </c>
      <c r="D261" t="s">
        <v>13</v>
      </c>
      <c r="E261" s="7" t="s">
        <v>17</v>
      </c>
      <c r="F261">
        <f>IFERROR(VLOOKUP(salidas[[#This Row],[Harvest Code]],entradas[],5,FALSE),"")</f>
        <v>2022</v>
      </c>
      <c r="G261">
        <v>-370</v>
      </c>
      <c r="H261">
        <f>IF(salidas[[#This Row],[Amount]]&gt;0,salidas[[#This Row],[Amount]]*1,salidas[[#This Row],[Amount]]*-1)</f>
        <v>370</v>
      </c>
      <c r="I261" s="1">
        <v>6000</v>
      </c>
      <c r="J261" s="1">
        <f>IF(OR(salidas[[#This Row],[Client]]="Consumo interno",salidas[[#This Row],[Client]]="Desecho",salidas[[#This Row],[Amount]]&gt;0),salidas[[#This Row],[Amount]]*0,(salidas[[#This Row],[Amount]]*salidas[[#This Row],[Sale Price ($)]])*-1)</f>
        <v>2220000</v>
      </c>
    </row>
    <row r="262" spans="2:10" x14ac:dyDescent="0.35">
      <c r="B262" s="9">
        <v>44751</v>
      </c>
      <c r="C262">
        <v>106</v>
      </c>
      <c r="D262" t="s">
        <v>13</v>
      </c>
      <c r="E262" t="s">
        <v>129</v>
      </c>
      <c r="F262">
        <f>IFERROR(VLOOKUP(salidas[[#This Row],[Harvest Code]],entradas[],5,FALSE),"")</f>
        <v>2022</v>
      </c>
      <c r="G262">
        <v>-62</v>
      </c>
      <c r="H262">
        <f>IF(salidas[[#This Row],[Amount]]&gt;0,salidas[[#This Row],[Amount]]*1,salidas[[#This Row],[Amount]]*-1)</f>
        <v>62</v>
      </c>
      <c r="I262" s="1">
        <v>6000</v>
      </c>
      <c r="J262" s="1">
        <f>IF(OR(salidas[[#This Row],[Client]]="Consumo interno",salidas[[#This Row],[Client]]="Desecho",salidas[[#This Row],[Amount]]&gt;0),salidas[[#This Row],[Amount]]*0,(salidas[[#This Row],[Amount]]*salidas[[#This Row],[Sale Price ($)]])*-1)</f>
        <v>372000</v>
      </c>
    </row>
    <row r="263" spans="2:10" x14ac:dyDescent="0.35">
      <c r="B263" s="9">
        <v>44751</v>
      </c>
      <c r="D263" t="s">
        <v>13</v>
      </c>
      <c r="E263" s="7" t="s">
        <v>21</v>
      </c>
      <c r="F263">
        <f>IFERROR(VLOOKUP(salidas[[#This Row],[Harvest Code]],entradas[],5,FALSE),"")</f>
        <v>2022</v>
      </c>
      <c r="G263">
        <v>907</v>
      </c>
      <c r="H263">
        <f>IF(salidas[[#This Row],[Amount]]&gt;0,salidas[[#This Row],[Amount]]*1,salidas[[#This Row],[Amount]]*-1)</f>
        <v>907</v>
      </c>
      <c r="I263" s="1">
        <v>6000</v>
      </c>
      <c r="J263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64" spans="2:10" x14ac:dyDescent="0.35">
      <c r="B264" s="9">
        <v>44753</v>
      </c>
      <c r="C264">
        <v>107</v>
      </c>
      <c r="D264" t="s">
        <v>13</v>
      </c>
      <c r="E264" s="7" t="s">
        <v>106</v>
      </c>
      <c r="F264">
        <f>IFERROR(VLOOKUP(salidas[[#This Row],[Harvest Code]],entradas[],5,FALSE),"")</f>
        <v>2022</v>
      </c>
      <c r="G264">
        <v>-50</v>
      </c>
      <c r="H264">
        <f>IF(salidas[[#This Row],[Amount]]&gt;0,salidas[[#This Row],[Amount]]*1,salidas[[#This Row],[Amount]]*-1)</f>
        <v>50</v>
      </c>
      <c r="I264" s="1">
        <v>6000</v>
      </c>
      <c r="J264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265" spans="2:10" x14ac:dyDescent="0.35">
      <c r="B265" s="9">
        <v>44753</v>
      </c>
      <c r="C265">
        <v>108</v>
      </c>
      <c r="D265" t="s">
        <v>13</v>
      </c>
      <c r="E265" t="s">
        <v>18</v>
      </c>
      <c r="F265">
        <f>IFERROR(VLOOKUP(salidas[[#This Row],[Harvest Code]],entradas[],5,FALSE),"")</f>
        <v>2022</v>
      </c>
      <c r="G265">
        <v>-28</v>
      </c>
      <c r="H265">
        <f>IF(salidas[[#This Row],[Amount]]&gt;0,salidas[[#This Row],[Amount]]*1,salidas[[#This Row],[Amount]]*-1)</f>
        <v>28</v>
      </c>
      <c r="I265" s="1">
        <v>6000</v>
      </c>
      <c r="J265" s="1">
        <f>IF(OR(salidas[[#This Row],[Client]]="Consumo interno",salidas[[#This Row],[Client]]="Desecho",salidas[[#This Row],[Amount]]&gt;0),salidas[[#This Row],[Amount]]*0,(salidas[[#This Row],[Amount]]*salidas[[#This Row],[Sale Price ($)]])*-1)</f>
        <v>168000</v>
      </c>
    </row>
    <row r="266" spans="2:10" x14ac:dyDescent="0.35">
      <c r="B266" s="9">
        <v>44754</v>
      </c>
      <c r="D266" t="s">
        <v>13</v>
      </c>
      <c r="E266" t="s">
        <v>21</v>
      </c>
      <c r="F266">
        <f>IFERROR(VLOOKUP(salidas[[#This Row],[Harvest Code]],entradas[],5,FALSE),"")</f>
        <v>2022</v>
      </c>
      <c r="G266">
        <v>666</v>
      </c>
      <c r="H266">
        <f>IF(salidas[[#This Row],[Amount]]&gt;0,salidas[[#This Row],[Amount]]*1,salidas[[#This Row],[Amount]]*-1)</f>
        <v>666</v>
      </c>
      <c r="I266" s="1"/>
      <c r="J266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67" spans="2:10" x14ac:dyDescent="0.35">
      <c r="B267" s="9">
        <v>44754</v>
      </c>
      <c r="D267" t="s">
        <v>13</v>
      </c>
      <c r="E267" t="s">
        <v>21</v>
      </c>
      <c r="F267">
        <f>IFERROR(VLOOKUP(salidas[[#This Row],[Harvest Code]],entradas[],5,FALSE),"")</f>
        <v>2022</v>
      </c>
      <c r="G267">
        <v>597</v>
      </c>
      <c r="H267">
        <f>IF(salidas[[#This Row],[Amount]]&gt;0,salidas[[#This Row],[Amount]]*1,salidas[[#This Row],[Amount]]*-1)</f>
        <v>597</v>
      </c>
      <c r="I267" s="1"/>
      <c r="J267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68" spans="2:10" x14ac:dyDescent="0.35">
      <c r="B268" s="9">
        <v>44755</v>
      </c>
      <c r="C268">
        <v>109</v>
      </c>
      <c r="D268" t="s">
        <v>13</v>
      </c>
      <c r="E268" t="s">
        <v>114</v>
      </c>
      <c r="F268">
        <f>IFERROR(VLOOKUP(salidas[[#This Row],[Harvest Code]],entradas[],5,FALSE),"")</f>
        <v>2022</v>
      </c>
      <c r="G268">
        <v>-50</v>
      </c>
      <c r="H268">
        <f>IF(salidas[[#This Row],[Amount]]&gt;0,salidas[[#This Row],[Amount]]*1,salidas[[#This Row],[Amount]]*-1)</f>
        <v>50</v>
      </c>
      <c r="I268" s="1">
        <v>6000</v>
      </c>
      <c r="J268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269" spans="2:10" x14ac:dyDescent="0.35">
      <c r="B269" s="9">
        <v>44755</v>
      </c>
      <c r="C269">
        <v>110</v>
      </c>
      <c r="D269" t="s">
        <v>13</v>
      </c>
      <c r="E269" t="s">
        <v>19</v>
      </c>
      <c r="F269" s="2">
        <f>IFERROR(VLOOKUP(salidas[[#This Row],[Harvest Code]],entradas[],5,FALSE),"")</f>
        <v>2022</v>
      </c>
      <c r="G269">
        <v>-20</v>
      </c>
      <c r="H269">
        <f>IF(salidas[[#This Row],[Amount]]&gt;0,salidas[[#This Row],[Amount]]*1,salidas[[#This Row],[Amount]]*-1)</f>
        <v>20</v>
      </c>
      <c r="I269" s="1">
        <v>6000</v>
      </c>
      <c r="J269" s="1">
        <f>IF(OR(salidas[[#This Row],[Client]]="Consumo interno",salidas[[#This Row],[Client]]="Desecho",salidas[[#This Row],[Amount]]&gt;0),salidas[[#This Row],[Amount]]*0,(salidas[[#This Row],[Amount]]*salidas[[#This Row],[Sale Price ($)]])*-1)</f>
        <v>120000</v>
      </c>
    </row>
    <row r="270" spans="2:10" x14ac:dyDescent="0.35">
      <c r="B270" s="9">
        <v>44756</v>
      </c>
      <c r="C270">
        <v>111</v>
      </c>
      <c r="D270" t="s">
        <v>13</v>
      </c>
      <c r="E270" t="s">
        <v>112</v>
      </c>
      <c r="F270">
        <f>IFERROR(VLOOKUP(salidas[[#This Row],[Harvest Code]],entradas[],5,FALSE),"")</f>
        <v>2022</v>
      </c>
      <c r="G270">
        <v>-317</v>
      </c>
      <c r="H270">
        <f>IF(salidas[[#This Row],[Amount]]&gt;0,salidas[[#This Row],[Amount]]*1,salidas[[#This Row],[Amount]]*-1)</f>
        <v>317</v>
      </c>
      <c r="I270" s="1">
        <v>3000</v>
      </c>
      <c r="J270" s="1">
        <f>IF(OR(salidas[[#This Row],[Client]]="Consumo interno",salidas[[#This Row],[Client]]="Desecho",salidas[[#This Row],[Amount]]&gt;0),salidas[[#This Row],[Amount]]*0,(salidas[[#This Row],[Amount]]*salidas[[#This Row],[Sale Price ($)]])*-1)</f>
        <v>951000</v>
      </c>
    </row>
    <row r="271" spans="2:10" x14ac:dyDescent="0.35">
      <c r="B271" s="9">
        <v>44756</v>
      </c>
      <c r="C271">
        <v>111</v>
      </c>
      <c r="D271" t="s">
        <v>13</v>
      </c>
      <c r="E271" t="s">
        <v>112</v>
      </c>
      <c r="F271">
        <f>IFERROR(VLOOKUP(salidas[[#This Row],[Harvest Code]],entradas[],5,FALSE),"")</f>
        <v>2022</v>
      </c>
      <c r="G271">
        <v>-144</v>
      </c>
      <c r="H271">
        <f>IF(salidas[[#This Row],[Amount]]&gt;0,salidas[[#This Row],[Amount]]*1,salidas[[#This Row],[Amount]]*-1)</f>
        <v>144</v>
      </c>
      <c r="I271" s="1">
        <v>6000</v>
      </c>
      <c r="J271" s="1">
        <f>IF(OR(salidas[[#This Row],[Client]]="Consumo interno",salidas[[#This Row],[Client]]="Desecho",salidas[[#This Row],[Amount]]&gt;0),salidas[[#This Row],[Amount]]*0,(salidas[[#This Row],[Amount]]*salidas[[#This Row],[Sale Price ($)]])*-1)</f>
        <v>864000</v>
      </c>
    </row>
    <row r="272" spans="2:10" x14ac:dyDescent="0.35">
      <c r="B272" s="9">
        <v>44760</v>
      </c>
      <c r="C272">
        <v>112</v>
      </c>
      <c r="D272" t="s">
        <v>13</v>
      </c>
      <c r="E272" t="s">
        <v>22</v>
      </c>
      <c r="F272">
        <f>IFERROR(VLOOKUP(salidas[[#This Row],[Harvest Code]],entradas[],5,FALSE),"")</f>
        <v>2022</v>
      </c>
      <c r="G272">
        <v>-60</v>
      </c>
      <c r="H272">
        <f>IF(salidas[[#This Row],[Amount]]&gt;0,salidas[[#This Row],[Amount]]*1,salidas[[#This Row],[Amount]]*-1)</f>
        <v>60</v>
      </c>
      <c r="I272" s="1">
        <v>6000</v>
      </c>
      <c r="J272" s="1">
        <f>IF(OR(salidas[[#This Row],[Client]]="Consumo interno",salidas[[#This Row],[Client]]="Desecho",salidas[[#This Row],[Amount]]&gt;0),salidas[[#This Row],[Amount]]*0,(salidas[[#This Row],[Amount]]*salidas[[#This Row],[Sale Price ($)]])*-1)</f>
        <v>360000</v>
      </c>
    </row>
    <row r="273" spans="2:10" x14ac:dyDescent="0.35">
      <c r="B273" s="9">
        <v>44760</v>
      </c>
      <c r="C273">
        <v>113</v>
      </c>
      <c r="D273" t="s">
        <v>13</v>
      </c>
      <c r="E273" t="s">
        <v>117</v>
      </c>
      <c r="F273">
        <f>IFERROR(VLOOKUP(salidas[[#This Row],[Harvest Code]],entradas[],5,FALSE),"")</f>
        <v>2022</v>
      </c>
      <c r="G273">
        <v>-30</v>
      </c>
      <c r="H273">
        <f>IF(salidas[[#This Row],[Amount]]&gt;0,salidas[[#This Row],[Amount]]*1,salidas[[#This Row],[Amount]]*-1)</f>
        <v>30</v>
      </c>
      <c r="I273" s="1">
        <v>6000</v>
      </c>
      <c r="J273" s="1">
        <f>IF(OR(salidas[[#This Row],[Client]]="Consumo interno",salidas[[#This Row],[Client]]="Desecho",salidas[[#This Row],[Amount]]&gt;0),salidas[[#This Row],[Amount]]*0,(salidas[[#This Row],[Amount]]*salidas[[#This Row],[Sale Price ($)]])*-1)</f>
        <v>180000</v>
      </c>
    </row>
    <row r="274" spans="2:10" x14ac:dyDescent="0.35">
      <c r="B274" s="9">
        <v>44761</v>
      </c>
      <c r="C274">
        <v>114</v>
      </c>
      <c r="D274" t="s">
        <v>13</v>
      </c>
      <c r="E274" t="s">
        <v>19</v>
      </c>
      <c r="F274">
        <f>IFERROR(VLOOKUP(salidas[[#This Row],[Harvest Code]],entradas[],5,FALSE),"")</f>
        <v>2022</v>
      </c>
      <c r="G274">
        <v>-50</v>
      </c>
      <c r="H274">
        <f>IF(salidas[[#This Row],[Amount]]&gt;0,salidas[[#This Row],[Amount]]*1,salidas[[#This Row],[Amount]]*-1)</f>
        <v>50</v>
      </c>
      <c r="I274" s="1">
        <v>6000</v>
      </c>
      <c r="J274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275" spans="2:10" x14ac:dyDescent="0.35">
      <c r="B275" s="9">
        <v>44768</v>
      </c>
      <c r="C275">
        <v>116</v>
      </c>
      <c r="D275" t="s">
        <v>13</v>
      </c>
      <c r="E275" t="s">
        <v>25</v>
      </c>
      <c r="F275">
        <f>IFERROR(VLOOKUP(salidas[[#This Row],[Harvest Code]],entradas[],5,FALSE),"")</f>
        <v>2022</v>
      </c>
      <c r="G275">
        <v>-200</v>
      </c>
      <c r="H275">
        <f>IF(salidas[[#This Row],[Amount]]&gt;0,salidas[[#This Row],[Amount]]*1,salidas[[#This Row],[Amount]]*-1)</f>
        <v>200</v>
      </c>
      <c r="I275" s="1">
        <v>6000</v>
      </c>
      <c r="J275" s="1">
        <f>IF(OR(salidas[[#This Row],[Client]]="Consumo interno",salidas[[#This Row],[Client]]="Desecho",salidas[[#This Row],[Amount]]&gt;0),salidas[[#This Row],[Amount]]*0,(salidas[[#This Row],[Amount]]*salidas[[#This Row],[Sale Price ($)]])*-1)</f>
        <v>1200000</v>
      </c>
    </row>
    <row r="276" spans="2:10" x14ac:dyDescent="0.35">
      <c r="B276" s="9">
        <v>44770</v>
      </c>
      <c r="C276">
        <v>117</v>
      </c>
      <c r="D276" t="s">
        <v>13</v>
      </c>
      <c r="E276" t="s">
        <v>129</v>
      </c>
      <c r="F276">
        <f>IFERROR(VLOOKUP(salidas[[#This Row],[Harvest Code]],entradas[],5,FALSE),"")</f>
        <v>2022</v>
      </c>
      <c r="G276">
        <v>-50</v>
      </c>
      <c r="H276">
        <f>IF(salidas[[#This Row],[Amount]]&gt;0,salidas[[#This Row],[Amount]]*1,salidas[[#This Row],[Amount]]*-1)</f>
        <v>50</v>
      </c>
      <c r="I276" s="1">
        <v>6000</v>
      </c>
      <c r="J276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277" spans="2:10" x14ac:dyDescent="0.35">
      <c r="B277" s="9">
        <v>44770</v>
      </c>
      <c r="C277">
        <v>118</v>
      </c>
      <c r="D277" t="s">
        <v>13</v>
      </c>
      <c r="E277" t="s">
        <v>126</v>
      </c>
      <c r="F277">
        <f>IFERROR(VLOOKUP(salidas[[#This Row],[Harvest Code]],entradas[],5,FALSE),"")</f>
        <v>2022</v>
      </c>
      <c r="G277">
        <v>-372</v>
      </c>
      <c r="H277">
        <f>IF(salidas[[#This Row],[Amount]]&gt;0,salidas[[#This Row],[Amount]]*1,salidas[[#This Row],[Amount]]*-1)</f>
        <v>372</v>
      </c>
      <c r="I277" s="1">
        <v>6000</v>
      </c>
      <c r="J277" s="1">
        <f>IF(OR(salidas[[#This Row],[Client]]="Consumo interno",salidas[[#This Row],[Client]]="Desecho",salidas[[#This Row],[Amount]]&gt;0),salidas[[#This Row],[Amount]]*0,(salidas[[#This Row],[Amount]]*salidas[[#This Row],[Sale Price ($)]])*-1)</f>
        <v>2232000</v>
      </c>
    </row>
    <row r="278" spans="2:10" x14ac:dyDescent="0.35">
      <c r="B278" s="9">
        <v>44770</v>
      </c>
      <c r="C278">
        <v>119</v>
      </c>
      <c r="D278" t="s">
        <v>13</v>
      </c>
      <c r="E278" t="s">
        <v>26</v>
      </c>
      <c r="F278">
        <f>IFERROR(VLOOKUP(salidas[[#This Row],[Harvest Code]],entradas[],5,FALSE),"")</f>
        <v>2022</v>
      </c>
      <c r="G278">
        <v>-25</v>
      </c>
      <c r="H278">
        <f>IF(salidas[[#This Row],[Amount]]&gt;0,salidas[[#This Row],[Amount]]*1,salidas[[#This Row],[Amount]]*-1)</f>
        <v>25</v>
      </c>
      <c r="I278" s="1">
        <v>6000</v>
      </c>
      <c r="J278" s="1">
        <f>IF(OR(salidas[[#This Row],[Client]]="Consumo interno",salidas[[#This Row],[Client]]="Desecho",salidas[[#This Row],[Amount]]&gt;0),salidas[[#This Row],[Amount]]*0,(salidas[[#This Row],[Amount]]*salidas[[#This Row],[Sale Price ($)]])*-1)</f>
        <v>150000</v>
      </c>
    </row>
    <row r="279" spans="2:10" x14ac:dyDescent="0.35">
      <c r="B279" s="9">
        <v>44770</v>
      </c>
      <c r="C279" t="s">
        <v>24</v>
      </c>
      <c r="D279" t="s">
        <v>13</v>
      </c>
      <c r="E279" t="s">
        <v>129</v>
      </c>
      <c r="F279">
        <f>IFERROR(VLOOKUP(salidas[[#This Row],[Harvest Code]],entradas[],5,FALSE),"")</f>
        <v>2022</v>
      </c>
      <c r="G279">
        <v>-10</v>
      </c>
      <c r="H279">
        <f>IF(salidas[[#This Row],[Amount]]&gt;0,salidas[[#This Row],[Amount]]*1,salidas[[#This Row],[Amount]]*-1)</f>
        <v>10</v>
      </c>
      <c r="I279" s="1">
        <v>3000</v>
      </c>
      <c r="J279" s="1">
        <f>IF(OR(salidas[[#This Row],[Client]]="Consumo interno",salidas[[#This Row],[Client]]="Desecho",salidas[[#This Row],[Amount]]&gt;0),salidas[[#This Row],[Amount]]*0,(salidas[[#This Row],[Amount]]*salidas[[#This Row],[Sale Price ($)]])*-1)</f>
        <v>30000</v>
      </c>
    </row>
    <row r="280" spans="2:10" x14ac:dyDescent="0.35">
      <c r="B280" s="9">
        <v>44772</v>
      </c>
      <c r="D280" t="s">
        <v>13</v>
      </c>
      <c r="E280" t="s">
        <v>21</v>
      </c>
      <c r="F280">
        <f>IFERROR(VLOOKUP(salidas[[#This Row],[Harvest Code]],entradas[],5,FALSE),"")</f>
        <v>2022</v>
      </c>
      <c r="G280">
        <v>317</v>
      </c>
      <c r="H280">
        <f>IF(salidas[[#This Row],[Amount]]&gt;0,salidas[[#This Row],[Amount]]*1,salidas[[#This Row],[Amount]]*-1)</f>
        <v>317</v>
      </c>
      <c r="I280" s="1">
        <v>3000</v>
      </c>
      <c r="J280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81" spans="2:10" x14ac:dyDescent="0.35">
      <c r="B281" s="9">
        <v>44775</v>
      </c>
      <c r="C281">
        <v>120</v>
      </c>
      <c r="D281" t="s">
        <v>13</v>
      </c>
      <c r="E281" t="s">
        <v>28</v>
      </c>
      <c r="F281">
        <f>IFERROR(VLOOKUP(salidas[[#This Row],[Harvest Code]],entradas[],5,FALSE),"")</f>
        <v>2022</v>
      </c>
      <c r="G281">
        <v>-40</v>
      </c>
      <c r="H281">
        <f>IF(salidas[[#This Row],[Amount]]&gt;0,salidas[[#This Row],[Amount]]*1,salidas[[#This Row],[Amount]]*-1)</f>
        <v>40</v>
      </c>
      <c r="I281" s="1">
        <v>6000</v>
      </c>
      <c r="J281" s="1">
        <f>IF(OR(salidas[[#This Row],[Client]]="Consumo interno",salidas[[#This Row],[Client]]="Desecho",salidas[[#This Row],[Amount]]&gt;0),salidas[[#This Row],[Amount]]*0,(salidas[[#This Row],[Amount]]*salidas[[#This Row],[Sale Price ($)]])*-1)</f>
        <v>240000</v>
      </c>
    </row>
    <row r="282" spans="2:10" x14ac:dyDescent="0.35">
      <c r="B282" s="9">
        <v>44775</v>
      </c>
      <c r="C282">
        <v>121</v>
      </c>
      <c r="D282" t="s">
        <v>13</v>
      </c>
      <c r="E282" t="s">
        <v>117</v>
      </c>
      <c r="F282">
        <f>IFERROR(VLOOKUP(salidas[[#This Row],[Harvest Code]],entradas[],5,FALSE),"")</f>
        <v>2022</v>
      </c>
      <c r="G282">
        <v>-80</v>
      </c>
      <c r="H282">
        <f>IF(salidas[[#This Row],[Amount]]&gt;0,salidas[[#This Row],[Amount]]*1,salidas[[#This Row],[Amount]]*-1)</f>
        <v>80</v>
      </c>
      <c r="I282" s="1">
        <v>6000</v>
      </c>
      <c r="J282" s="1">
        <f>IF(OR(salidas[[#This Row],[Client]]="Consumo interno",salidas[[#This Row],[Client]]="Desecho",salidas[[#This Row],[Amount]]&gt;0),salidas[[#This Row],[Amount]]*0,(salidas[[#This Row],[Amount]]*salidas[[#This Row],[Sale Price ($)]])*-1)</f>
        <v>480000</v>
      </c>
    </row>
    <row r="283" spans="2:10" x14ac:dyDescent="0.35">
      <c r="B283" s="9">
        <v>44775</v>
      </c>
      <c r="D283" t="s">
        <v>13</v>
      </c>
      <c r="E283" t="s">
        <v>33</v>
      </c>
      <c r="F283">
        <f>IFERROR(VLOOKUP(salidas[[#This Row],[Harvest Code]],entradas[],5,FALSE),"")</f>
        <v>2022</v>
      </c>
      <c r="G283">
        <v>-77</v>
      </c>
      <c r="H283">
        <f>IF(salidas[[#This Row],[Amount]]&gt;0,salidas[[#This Row],[Amount]]*1,salidas[[#This Row],[Amount]]*-1)</f>
        <v>77</v>
      </c>
      <c r="I283" s="1"/>
      <c r="J283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84" spans="2:10" x14ac:dyDescent="0.35">
      <c r="B284" s="9">
        <v>44777</v>
      </c>
      <c r="C284">
        <v>122</v>
      </c>
      <c r="D284" t="s">
        <v>13</v>
      </c>
      <c r="E284" t="s">
        <v>129</v>
      </c>
      <c r="F284">
        <f>IFERROR(VLOOKUP(salidas[[#This Row],[Harvest Code]],entradas[],5,FALSE),"")</f>
        <v>2022</v>
      </c>
      <c r="G284">
        <v>-108</v>
      </c>
      <c r="H284">
        <f>IF(salidas[[#This Row],[Amount]]&gt;0,salidas[[#This Row],[Amount]]*1,salidas[[#This Row],[Amount]]*-1)</f>
        <v>108</v>
      </c>
      <c r="I284" s="1">
        <v>6000</v>
      </c>
      <c r="J284" s="1">
        <f>IF(OR(salidas[[#This Row],[Client]]="Consumo interno",salidas[[#This Row],[Client]]="Desecho",salidas[[#This Row],[Amount]]&gt;0),salidas[[#This Row],[Amount]]*0,(salidas[[#This Row],[Amount]]*salidas[[#This Row],[Sale Price ($)]])*-1)</f>
        <v>648000</v>
      </c>
    </row>
    <row r="285" spans="2:10" x14ac:dyDescent="0.35">
      <c r="B285" s="9">
        <v>44779</v>
      </c>
      <c r="C285">
        <v>123</v>
      </c>
      <c r="D285" t="s">
        <v>13</v>
      </c>
      <c r="E285" t="s">
        <v>106</v>
      </c>
      <c r="F285">
        <f>IFERROR(VLOOKUP(salidas[[#This Row],[Harvest Code]],entradas[],5,FALSE),"")</f>
        <v>2022</v>
      </c>
      <c r="G285">
        <v>-65</v>
      </c>
      <c r="H285">
        <f>IF(salidas[[#This Row],[Amount]]&gt;0,salidas[[#This Row],[Amount]]*1,salidas[[#This Row],[Amount]]*-1)</f>
        <v>65</v>
      </c>
      <c r="I285" s="1">
        <v>6000</v>
      </c>
      <c r="J285" s="1">
        <f>IF(OR(salidas[[#This Row],[Client]]="Consumo interno",salidas[[#This Row],[Client]]="Desecho",salidas[[#This Row],[Amount]]&gt;0),salidas[[#This Row],[Amount]]*0,(salidas[[#This Row],[Amount]]*salidas[[#This Row],[Sale Price ($)]])*-1)</f>
        <v>390000</v>
      </c>
    </row>
    <row r="286" spans="2:10" x14ac:dyDescent="0.35">
      <c r="B286" s="9">
        <v>44782</v>
      </c>
      <c r="D286" t="s">
        <v>27</v>
      </c>
      <c r="E286" t="s">
        <v>21</v>
      </c>
      <c r="F286">
        <f>IFERROR(VLOOKUP(salidas[[#This Row],[Harvest Code]],entradas[],5,FALSE),"")</f>
        <v>2022</v>
      </c>
      <c r="G286">
        <v>635</v>
      </c>
      <c r="H286">
        <f>IF(salidas[[#This Row],[Amount]]&gt;0,salidas[[#This Row],[Amount]]*1,salidas[[#This Row],[Amount]]*-1)</f>
        <v>635</v>
      </c>
      <c r="I286" s="1"/>
      <c r="J286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87" spans="2:10" x14ac:dyDescent="0.35">
      <c r="B287" s="9">
        <v>44784</v>
      </c>
      <c r="C287">
        <v>124</v>
      </c>
      <c r="D287" t="s">
        <v>27</v>
      </c>
      <c r="E287" t="s">
        <v>128</v>
      </c>
      <c r="F287">
        <f>IFERROR(VLOOKUP(salidas[[#This Row],[Harvest Code]],entradas[],5,FALSE),"")</f>
        <v>2022</v>
      </c>
      <c r="G287">
        <v>-424</v>
      </c>
      <c r="H287">
        <f>IF(salidas[[#This Row],[Amount]]&gt;0,salidas[[#This Row],[Amount]]*1,salidas[[#This Row],[Amount]]*-1)</f>
        <v>424</v>
      </c>
      <c r="I287" s="1">
        <v>6500</v>
      </c>
      <c r="J287" s="1">
        <f>IF(OR(salidas[[#This Row],[Client]]="Consumo interno",salidas[[#This Row],[Client]]="Desecho",salidas[[#This Row],[Amount]]&gt;0),salidas[[#This Row],[Amount]]*0,(salidas[[#This Row],[Amount]]*salidas[[#This Row],[Sale Price ($)]])*-1)</f>
        <v>2756000</v>
      </c>
    </row>
    <row r="288" spans="2:10" x14ac:dyDescent="0.35">
      <c r="B288" s="9">
        <v>44784</v>
      </c>
      <c r="C288">
        <v>125</v>
      </c>
      <c r="D288" t="s">
        <v>27</v>
      </c>
      <c r="E288" t="s">
        <v>114</v>
      </c>
      <c r="F288">
        <f>IFERROR(VLOOKUP(salidas[[#This Row],[Harvest Code]],entradas[],5,FALSE),"")</f>
        <v>2022</v>
      </c>
      <c r="G288">
        <v>-25</v>
      </c>
      <c r="H288">
        <f>IF(salidas[[#This Row],[Amount]]&gt;0,salidas[[#This Row],[Amount]]*1,salidas[[#This Row],[Amount]]*-1)</f>
        <v>25</v>
      </c>
      <c r="I288" s="1">
        <v>6500</v>
      </c>
      <c r="J288" s="1">
        <f>IF(OR(salidas[[#This Row],[Client]]="Consumo interno",salidas[[#This Row],[Client]]="Desecho",salidas[[#This Row],[Amount]]&gt;0),salidas[[#This Row],[Amount]]*0,(salidas[[#This Row],[Amount]]*salidas[[#This Row],[Sale Price ($)]])*-1)</f>
        <v>162500</v>
      </c>
    </row>
    <row r="289" spans="2:10" x14ac:dyDescent="0.35">
      <c r="B289" s="9">
        <v>44790</v>
      </c>
      <c r="C289">
        <v>126</v>
      </c>
      <c r="D289" t="s">
        <v>27</v>
      </c>
      <c r="E289" t="s">
        <v>29</v>
      </c>
      <c r="F289">
        <f>IFERROR(VLOOKUP(salidas[[#This Row],[Harvest Code]],entradas[],5,FALSE),"")</f>
        <v>2022</v>
      </c>
      <c r="G289">
        <v>-260</v>
      </c>
      <c r="H289">
        <f>IF(salidas[[#This Row],[Amount]]&gt;0,salidas[[#This Row],[Amount]]*1,salidas[[#This Row],[Amount]]*-1)</f>
        <v>260</v>
      </c>
      <c r="I289" s="1">
        <v>6500</v>
      </c>
      <c r="J289" s="1">
        <f>IF(OR(salidas[[#This Row],[Client]]="Consumo interno",salidas[[#This Row],[Client]]="Desecho",salidas[[#This Row],[Amount]]&gt;0),salidas[[#This Row],[Amount]]*0,(salidas[[#This Row],[Amount]]*salidas[[#This Row],[Sale Price ($)]])*-1)</f>
        <v>1690000</v>
      </c>
    </row>
    <row r="290" spans="2:10" x14ac:dyDescent="0.35">
      <c r="B290" s="9">
        <v>44793</v>
      </c>
      <c r="D290" t="s">
        <v>27</v>
      </c>
      <c r="E290" t="s">
        <v>21</v>
      </c>
      <c r="F290">
        <f>IFERROR(VLOOKUP(salidas[[#This Row],[Harvest Code]],entradas[],5,FALSE),"")</f>
        <v>2022</v>
      </c>
      <c r="G290">
        <v>288</v>
      </c>
      <c r="H290">
        <f>IF(salidas[[#This Row],[Amount]]&gt;0,salidas[[#This Row],[Amount]]*1,salidas[[#This Row],[Amount]]*-1)</f>
        <v>288</v>
      </c>
      <c r="I290" s="1"/>
      <c r="J290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91" spans="2:10" x14ac:dyDescent="0.35">
      <c r="B291" s="9">
        <v>44797</v>
      </c>
      <c r="C291">
        <v>127</v>
      </c>
      <c r="D291" t="s">
        <v>27</v>
      </c>
      <c r="E291" t="s">
        <v>126</v>
      </c>
      <c r="F291">
        <f>IFERROR(VLOOKUP(salidas[[#This Row],[Harvest Code]],entradas[],5,FALSE),"")</f>
        <v>2022</v>
      </c>
      <c r="G291">
        <v>-440</v>
      </c>
      <c r="H291">
        <f>IF(salidas[[#This Row],[Amount]]&gt;0,salidas[[#This Row],[Amount]]*1,salidas[[#This Row],[Amount]]*-1)</f>
        <v>440</v>
      </c>
      <c r="I291" s="1">
        <v>6500</v>
      </c>
      <c r="J291" s="1">
        <f>IF(OR(salidas[[#This Row],[Client]]="Consumo interno",salidas[[#This Row],[Client]]="Desecho",salidas[[#This Row],[Amount]]&gt;0),salidas[[#This Row],[Amount]]*0,(salidas[[#This Row],[Amount]]*salidas[[#This Row],[Sale Price ($)]])*-1)</f>
        <v>2860000</v>
      </c>
    </row>
    <row r="292" spans="2:10" x14ac:dyDescent="0.35">
      <c r="B292" s="9">
        <v>44797</v>
      </c>
      <c r="C292">
        <v>128</v>
      </c>
      <c r="D292" t="s">
        <v>27</v>
      </c>
      <c r="E292" t="s">
        <v>109</v>
      </c>
      <c r="F292">
        <f>IFERROR(VLOOKUP(salidas[[#This Row],[Harvest Code]],entradas[],5,FALSE),"")</f>
        <v>2022</v>
      </c>
      <c r="G292">
        <v>-50</v>
      </c>
      <c r="H292">
        <f>IF(salidas[[#This Row],[Amount]]&gt;0,salidas[[#This Row],[Amount]]*1,salidas[[#This Row],[Amount]]*-1)</f>
        <v>50</v>
      </c>
      <c r="I292" s="1">
        <v>6500</v>
      </c>
      <c r="J292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</row>
    <row r="293" spans="2:10" x14ac:dyDescent="0.35">
      <c r="B293" s="9">
        <v>44797</v>
      </c>
      <c r="D293" t="s">
        <v>27</v>
      </c>
      <c r="E293" t="s">
        <v>21</v>
      </c>
      <c r="F293">
        <f>IFERROR(VLOOKUP(salidas[[#This Row],[Harvest Code]],entradas[],5,FALSE),"")</f>
        <v>2022</v>
      </c>
      <c r="G293">
        <v>620</v>
      </c>
      <c r="H293">
        <f>IF(salidas[[#This Row],[Amount]]&gt;0,salidas[[#This Row],[Amount]]*1,salidas[[#This Row],[Amount]]*-1)</f>
        <v>620</v>
      </c>
      <c r="I293" s="1"/>
      <c r="J293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294" spans="2:10" x14ac:dyDescent="0.35">
      <c r="B294" s="9">
        <v>44803</v>
      </c>
      <c r="C294">
        <v>129</v>
      </c>
      <c r="D294" t="s">
        <v>27</v>
      </c>
      <c r="E294" t="s">
        <v>30</v>
      </c>
      <c r="F294">
        <f>IFERROR(VLOOKUP(salidas[[#This Row],[Harvest Code]],entradas[],5,FALSE),"")</f>
        <v>2022</v>
      </c>
      <c r="G294">
        <v>-220</v>
      </c>
      <c r="H294">
        <f>IF(salidas[[#This Row],[Amount]]&gt;0,salidas[[#This Row],[Amount]]*1,salidas[[#This Row],[Amount]]*-1)</f>
        <v>220</v>
      </c>
      <c r="I294" s="1">
        <v>6500</v>
      </c>
      <c r="J294" s="1">
        <f>IF(OR(salidas[[#This Row],[Client]]="Consumo interno",salidas[[#This Row],[Client]]="Desecho",salidas[[#This Row],[Amount]]&gt;0),salidas[[#This Row],[Amount]]*0,(salidas[[#This Row],[Amount]]*salidas[[#This Row],[Sale Price ($)]])*-1)</f>
        <v>1430000</v>
      </c>
    </row>
    <row r="295" spans="2:10" x14ac:dyDescent="0.35">
      <c r="B295" s="9">
        <v>44803</v>
      </c>
      <c r="C295">
        <v>130</v>
      </c>
      <c r="D295" t="s">
        <v>27</v>
      </c>
      <c r="E295" t="s">
        <v>129</v>
      </c>
      <c r="F295">
        <f>IFERROR(VLOOKUP(salidas[[#This Row],[Harvest Code]],entradas[],5,FALSE),"")</f>
        <v>2022</v>
      </c>
      <c r="G295">
        <v>-55</v>
      </c>
      <c r="H295">
        <f>IF(salidas[[#This Row],[Amount]]&gt;0,salidas[[#This Row],[Amount]]*1,salidas[[#This Row],[Amount]]*-1)</f>
        <v>55</v>
      </c>
      <c r="I295" s="1">
        <v>6500</v>
      </c>
      <c r="J295" s="1">
        <f>IF(OR(salidas[[#This Row],[Client]]="Consumo interno",salidas[[#This Row],[Client]]="Desecho",salidas[[#This Row],[Amount]]&gt;0),salidas[[#This Row],[Amount]]*0,(salidas[[#This Row],[Amount]]*salidas[[#This Row],[Sale Price ($)]])*-1)</f>
        <v>357500</v>
      </c>
    </row>
    <row r="296" spans="2:10" x14ac:dyDescent="0.35">
      <c r="B296" s="9">
        <v>44803</v>
      </c>
      <c r="C296">
        <v>131</v>
      </c>
      <c r="D296" t="s">
        <v>27</v>
      </c>
      <c r="E296" t="s">
        <v>31</v>
      </c>
      <c r="F296">
        <f>IFERROR(VLOOKUP(salidas[[#This Row],[Harvest Code]],entradas[],5,FALSE),"")</f>
        <v>2022</v>
      </c>
      <c r="G296">
        <v>-50</v>
      </c>
      <c r="H296">
        <f>IF(salidas[[#This Row],[Amount]]&gt;0,salidas[[#This Row],[Amount]]*1,salidas[[#This Row],[Amount]]*-1)</f>
        <v>50</v>
      </c>
      <c r="I296" s="1">
        <v>6500</v>
      </c>
      <c r="J296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</row>
    <row r="297" spans="2:10" x14ac:dyDescent="0.35">
      <c r="B297" s="9">
        <v>44803</v>
      </c>
      <c r="C297">
        <v>132</v>
      </c>
      <c r="D297" t="s">
        <v>27</v>
      </c>
      <c r="E297" t="s">
        <v>129</v>
      </c>
      <c r="F297">
        <f>IFERROR(VLOOKUP(salidas[[#This Row],[Harvest Code]],entradas[],5,FALSE),"")</f>
        <v>2022</v>
      </c>
      <c r="G297">
        <v>-60</v>
      </c>
      <c r="H297">
        <f>IF(salidas[[#This Row],[Amount]]&gt;0,salidas[[#This Row],[Amount]]*1,salidas[[#This Row],[Amount]]*-1)</f>
        <v>60</v>
      </c>
      <c r="I297" s="1">
        <v>6500</v>
      </c>
      <c r="J297" s="1">
        <f>IF(OR(salidas[[#This Row],[Client]]="Consumo interno",salidas[[#This Row],[Client]]="Desecho",salidas[[#This Row],[Amount]]&gt;0),salidas[[#This Row],[Amount]]*0,(salidas[[#This Row],[Amount]]*salidas[[#This Row],[Sale Price ($)]])*-1)</f>
        <v>390000</v>
      </c>
    </row>
    <row r="298" spans="2:10" x14ac:dyDescent="0.35">
      <c r="B298" s="9">
        <v>44803</v>
      </c>
      <c r="C298">
        <v>133</v>
      </c>
      <c r="D298" t="s">
        <v>27</v>
      </c>
      <c r="E298" t="s">
        <v>109</v>
      </c>
      <c r="F298">
        <f>IFERROR(VLOOKUP(salidas[[#This Row],[Harvest Code]],entradas[],5,FALSE),"")</f>
        <v>2022</v>
      </c>
      <c r="G298">
        <v>-60</v>
      </c>
      <c r="H298">
        <f>IF(salidas[[#This Row],[Amount]]&gt;0,salidas[[#This Row],[Amount]]*1,salidas[[#This Row],[Amount]]*-1)</f>
        <v>60</v>
      </c>
      <c r="I298" s="1">
        <v>6500</v>
      </c>
      <c r="J298" s="1">
        <f>IF(OR(salidas[[#This Row],[Client]]="Consumo interno",salidas[[#This Row],[Client]]="Desecho",salidas[[#This Row],[Amount]]&gt;0),salidas[[#This Row],[Amount]]*0,(salidas[[#This Row],[Amount]]*salidas[[#This Row],[Sale Price ($)]])*-1)</f>
        <v>390000</v>
      </c>
    </row>
    <row r="299" spans="2:10" x14ac:dyDescent="0.35">
      <c r="B299" s="9">
        <v>44803</v>
      </c>
      <c r="C299">
        <v>134</v>
      </c>
      <c r="D299" t="s">
        <v>27</v>
      </c>
      <c r="E299" t="s">
        <v>32</v>
      </c>
      <c r="F299">
        <f>IFERROR(VLOOKUP(salidas[[#This Row],[Harvest Code]],entradas[],5,FALSE),"")</f>
        <v>2022</v>
      </c>
      <c r="G299">
        <v>-40</v>
      </c>
      <c r="H299">
        <f>IF(salidas[[#This Row],[Amount]]&gt;0,salidas[[#This Row],[Amount]]*1,salidas[[#This Row],[Amount]]*-1)</f>
        <v>40</v>
      </c>
      <c r="I299" s="1">
        <v>6500</v>
      </c>
      <c r="J299" s="1">
        <f>IF(OR(salidas[[#This Row],[Client]]="Consumo interno",salidas[[#This Row],[Client]]="Desecho",salidas[[#This Row],[Amount]]&gt;0),salidas[[#This Row],[Amount]]*0,(salidas[[#This Row],[Amount]]*salidas[[#This Row],[Sale Price ($)]])*-1)</f>
        <v>260000</v>
      </c>
    </row>
    <row r="300" spans="2:10" x14ac:dyDescent="0.35">
      <c r="B300" s="9">
        <v>44803</v>
      </c>
      <c r="C300">
        <v>135</v>
      </c>
      <c r="D300" t="s">
        <v>27</v>
      </c>
      <c r="E300" t="s">
        <v>129</v>
      </c>
      <c r="F300">
        <f>IFERROR(VLOOKUP(salidas[[#This Row],[Harvest Code]],entradas[],5,FALSE),"")</f>
        <v>2022</v>
      </c>
      <c r="G300">
        <v>-36</v>
      </c>
      <c r="H300">
        <f>IF(salidas[[#This Row],[Amount]]&gt;0,salidas[[#This Row],[Amount]]*1,salidas[[#This Row],[Amount]]*-1)</f>
        <v>36</v>
      </c>
      <c r="I300" s="1">
        <v>6500</v>
      </c>
      <c r="J300" s="1">
        <f>IF(OR(salidas[[#This Row],[Client]]="Consumo interno",salidas[[#This Row],[Client]]="Desecho",salidas[[#This Row],[Amount]]&gt;0),salidas[[#This Row],[Amount]]*0,(salidas[[#This Row],[Amount]]*salidas[[#This Row],[Sale Price ($)]])*-1)</f>
        <v>234000</v>
      </c>
    </row>
    <row r="301" spans="2:10" x14ac:dyDescent="0.35">
      <c r="B301" s="9">
        <v>44810</v>
      </c>
      <c r="C301">
        <v>135</v>
      </c>
      <c r="D301" t="s">
        <v>27</v>
      </c>
      <c r="E301" t="s">
        <v>128</v>
      </c>
      <c r="F301">
        <f>IFERROR(VLOOKUP(salidas[[#This Row],[Harvest Code]],entradas[],5,FALSE),"")</f>
        <v>2022</v>
      </c>
      <c r="G301">
        <v>-210</v>
      </c>
      <c r="H301">
        <f>IF(salidas[[#This Row],[Amount]]&gt;0,salidas[[#This Row],[Amount]]*1,salidas[[#This Row],[Amount]]*-1)</f>
        <v>210</v>
      </c>
      <c r="I301" s="1">
        <v>6500</v>
      </c>
      <c r="J301" s="1">
        <f>IF(OR(salidas[[#This Row],[Client]]="Consumo interno",salidas[[#This Row],[Client]]="Desecho",salidas[[#This Row],[Amount]]&gt;0),salidas[[#This Row],[Amount]]*0,(salidas[[#This Row],[Amount]]*salidas[[#This Row],[Sale Price ($)]])*-1)</f>
        <v>1365000</v>
      </c>
    </row>
    <row r="302" spans="2:10" x14ac:dyDescent="0.35">
      <c r="B302" s="9">
        <v>44816</v>
      </c>
      <c r="C302">
        <v>136</v>
      </c>
      <c r="D302" t="s">
        <v>34</v>
      </c>
      <c r="E302" t="s">
        <v>35</v>
      </c>
      <c r="F302">
        <f>IFERROR(VLOOKUP(salidas[[#This Row],[Harvest Code]],entradas[],5,FALSE),"")</f>
        <v>2022</v>
      </c>
      <c r="G302">
        <v>-192</v>
      </c>
      <c r="H302">
        <f>IF(salidas[[#This Row],[Amount]]&gt;0,salidas[[#This Row],[Amount]]*1,salidas[[#This Row],[Amount]]*-1)</f>
        <v>192</v>
      </c>
      <c r="I302" s="1">
        <v>6500</v>
      </c>
      <c r="J302" s="1">
        <f>IF(OR(salidas[[#This Row],[Client]]="Consumo interno",salidas[[#This Row],[Client]]="Desecho",salidas[[#This Row],[Amount]]&gt;0),salidas[[#This Row],[Amount]]*0,(salidas[[#This Row],[Amount]]*salidas[[#This Row],[Sale Price ($)]])*-1)</f>
        <v>1248000</v>
      </c>
    </row>
    <row r="303" spans="2:10" x14ac:dyDescent="0.35">
      <c r="B303" s="9">
        <v>44818</v>
      </c>
      <c r="C303">
        <v>137</v>
      </c>
      <c r="D303" t="s">
        <v>34</v>
      </c>
      <c r="E303" t="s">
        <v>109</v>
      </c>
      <c r="F303">
        <f>IFERROR(VLOOKUP(salidas[[#This Row],[Harvest Code]],entradas[],5,FALSE),"")</f>
        <v>2022</v>
      </c>
      <c r="G303">
        <v>-50</v>
      </c>
      <c r="H303">
        <f>IF(salidas[[#This Row],[Amount]]&gt;0,salidas[[#This Row],[Amount]]*1,salidas[[#This Row],[Amount]]*-1)</f>
        <v>50</v>
      </c>
      <c r="I303" s="1">
        <v>6500</v>
      </c>
      <c r="J303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</row>
    <row r="304" spans="2:10" x14ac:dyDescent="0.35">
      <c r="B304" s="9">
        <v>44818</v>
      </c>
      <c r="C304">
        <v>138</v>
      </c>
      <c r="D304" t="s">
        <v>34</v>
      </c>
      <c r="E304" t="s">
        <v>127</v>
      </c>
      <c r="F304">
        <f>IFERROR(VLOOKUP(salidas[[#This Row],[Harvest Code]],entradas[],5,FALSE),"")</f>
        <v>2022</v>
      </c>
      <c r="G304">
        <v>-30</v>
      </c>
      <c r="H304">
        <f>IF(salidas[[#This Row],[Amount]]&gt;0,salidas[[#This Row],[Amount]]*1,salidas[[#This Row],[Amount]]*-1)</f>
        <v>30</v>
      </c>
      <c r="I304" s="1">
        <v>6500</v>
      </c>
      <c r="J304" s="1">
        <f>IF(OR(salidas[[#This Row],[Client]]="Consumo interno",salidas[[#This Row],[Client]]="Desecho",salidas[[#This Row],[Amount]]&gt;0),salidas[[#This Row],[Amount]]*0,(salidas[[#This Row],[Amount]]*salidas[[#This Row],[Sale Price ($)]])*-1)</f>
        <v>195000</v>
      </c>
    </row>
    <row r="305" spans="2:10" x14ac:dyDescent="0.35">
      <c r="B305" s="9">
        <v>44819</v>
      </c>
      <c r="C305">
        <v>139</v>
      </c>
      <c r="D305" t="s">
        <v>13</v>
      </c>
      <c r="E305" t="s">
        <v>112</v>
      </c>
      <c r="F305">
        <f>IFERROR(VLOOKUP(salidas[[#This Row],[Harvest Code]],entradas[],5,FALSE),"")</f>
        <v>2022</v>
      </c>
      <c r="G305">
        <v>-222</v>
      </c>
      <c r="H305">
        <f>IF(salidas[[#This Row],[Amount]]&gt;0,salidas[[#This Row],[Amount]]*1,salidas[[#This Row],[Amount]]*-1)</f>
        <v>222</v>
      </c>
      <c r="I305" s="1">
        <v>3000</v>
      </c>
      <c r="J305" s="1">
        <f>IF(OR(salidas[[#This Row],[Client]]="Consumo interno",salidas[[#This Row],[Client]]="Desecho",salidas[[#This Row],[Amount]]&gt;0),salidas[[#This Row],[Amount]]*0,(salidas[[#This Row],[Amount]]*salidas[[#This Row],[Sale Price ($)]])*-1)</f>
        <v>666000</v>
      </c>
    </row>
    <row r="306" spans="2:10" x14ac:dyDescent="0.35">
      <c r="B306" s="9">
        <v>44819</v>
      </c>
      <c r="C306">
        <v>140</v>
      </c>
      <c r="D306" t="s">
        <v>27</v>
      </c>
      <c r="E306" t="s">
        <v>128</v>
      </c>
      <c r="F306">
        <f>IFERROR(VLOOKUP(salidas[[#This Row],[Harvest Code]],entradas[],5,FALSE),"")</f>
        <v>2022</v>
      </c>
      <c r="G306">
        <v>-123</v>
      </c>
      <c r="H306">
        <f>IF(salidas[[#This Row],[Amount]]&gt;0,salidas[[#This Row],[Amount]]*1,salidas[[#This Row],[Amount]]*-1)</f>
        <v>123</v>
      </c>
      <c r="I306" s="1">
        <v>6500</v>
      </c>
      <c r="J306" s="1">
        <f>IF(OR(salidas[[#This Row],[Client]]="Consumo interno",salidas[[#This Row],[Client]]="Desecho",salidas[[#This Row],[Amount]]&gt;0),salidas[[#This Row],[Amount]]*0,(salidas[[#This Row],[Amount]]*salidas[[#This Row],[Sale Price ($)]])*-1)</f>
        <v>799500</v>
      </c>
    </row>
    <row r="307" spans="2:10" x14ac:dyDescent="0.35">
      <c r="B307" s="9">
        <v>44819</v>
      </c>
      <c r="C307">
        <v>140</v>
      </c>
      <c r="D307" t="s">
        <v>34</v>
      </c>
      <c r="E307" t="s">
        <v>128</v>
      </c>
      <c r="F307">
        <f>IFERROR(VLOOKUP(salidas[[#This Row],[Harvest Code]],entradas[],5,FALSE),"")</f>
        <v>2022</v>
      </c>
      <c r="G307">
        <v>-51</v>
      </c>
      <c r="H307">
        <f>IF(salidas[[#This Row],[Amount]]&gt;0,salidas[[#This Row],[Amount]]*1,salidas[[#This Row],[Amount]]*-1)</f>
        <v>51</v>
      </c>
      <c r="I307" s="1">
        <v>6500</v>
      </c>
      <c r="J307" s="1">
        <f>IF(OR(salidas[[#This Row],[Client]]="Consumo interno",salidas[[#This Row],[Client]]="Desecho",salidas[[#This Row],[Amount]]&gt;0),salidas[[#This Row],[Amount]]*0,(salidas[[#This Row],[Amount]]*salidas[[#This Row],[Sale Price ($)]])*-1)</f>
        <v>331500</v>
      </c>
    </row>
    <row r="308" spans="2:10" x14ac:dyDescent="0.35">
      <c r="B308" s="9">
        <v>44820</v>
      </c>
      <c r="C308">
        <v>142</v>
      </c>
      <c r="D308" t="s">
        <v>34</v>
      </c>
      <c r="E308" t="s">
        <v>36</v>
      </c>
      <c r="F308">
        <f>IFERROR(VLOOKUP(salidas[[#This Row],[Harvest Code]],entradas[],5,FALSE),"")</f>
        <v>2022</v>
      </c>
      <c r="G308">
        <v>-200</v>
      </c>
      <c r="H308">
        <f>IF(salidas[[#This Row],[Amount]]&gt;0,salidas[[#This Row],[Amount]]*1,salidas[[#This Row],[Amount]]*-1)</f>
        <v>200</v>
      </c>
      <c r="I308" s="1">
        <v>6500</v>
      </c>
      <c r="J308" s="1">
        <f>IF(OR(salidas[[#This Row],[Client]]="Consumo interno",salidas[[#This Row],[Client]]="Desecho",salidas[[#This Row],[Amount]]&gt;0),salidas[[#This Row],[Amount]]*0,(salidas[[#This Row],[Amount]]*salidas[[#This Row],[Sale Price ($)]])*-1)</f>
        <v>1300000</v>
      </c>
    </row>
    <row r="309" spans="2:10" x14ac:dyDescent="0.35">
      <c r="B309" s="9">
        <v>44825</v>
      </c>
      <c r="C309">
        <v>143</v>
      </c>
      <c r="D309" t="s">
        <v>34</v>
      </c>
      <c r="E309" t="s">
        <v>126</v>
      </c>
      <c r="F309">
        <f>IFERROR(VLOOKUP(salidas[[#This Row],[Harvest Code]],entradas[],5,FALSE),"")</f>
        <v>2022</v>
      </c>
      <c r="G309">
        <v>-462</v>
      </c>
      <c r="H309">
        <f>IF(salidas[[#This Row],[Amount]]&gt;0,salidas[[#This Row],[Amount]]*1,salidas[[#This Row],[Amount]]*-1)</f>
        <v>462</v>
      </c>
      <c r="I309" s="1">
        <v>6500</v>
      </c>
      <c r="J309" s="1">
        <f>IF(OR(salidas[[#This Row],[Client]]="Consumo interno",salidas[[#This Row],[Client]]="Desecho",salidas[[#This Row],[Amount]]&gt;0),salidas[[#This Row],[Amount]]*0,(salidas[[#This Row],[Amount]]*salidas[[#This Row],[Sale Price ($)]])*-1)</f>
        <v>3003000</v>
      </c>
    </row>
    <row r="310" spans="2:10" x14ac:dyDescent="0.35">
      <c r="B310" s="9">
        <v>44826</v>
      </c>
      <c r="C310">
        <v>144</v>
      </c>
      <c r="D310" t="s">
        <v>34</v>
      </c>
      <c r="E310" t="s">
        <v>117</v>
      </c>
      <c r="F310">
        <f>IFERROR(VLOOKUP(salidas[[#This Row],[Harvest Code]],entradas[],5,FALSE),"")</f>
        <v>2022</v>
      </c>
      <c r="G310">
        <v>-190</v>
      </c>
      <c r="H310">
        <f>IF(salidas[[#This Row],[Amount]]&gt;0,salidas[[#This Row],[Amount]]*1,salidas[[#This Row],[Amount]]*-1)</f>
        <v>190</v>
      </c>
      <c r="I310" s="1">
        <v>6500</v>
      </c>
      <c r="J310" s="1">
        <f>IF(OR(salidas[[#This Row],[Client]]="Consumo interno",salidas[[#This Row],[Client]]="Desecho",salidas[[#This Row],[Amount]]&gt;0),salidas[[#This Row],[Amount]]*0,(salidas[[#This Row],[Amount]]*salidas[[#This Row],[Sale Price ($)]])*-1)</f>
        <v>1235000</v>
      </c>
    </row>
    <row r="311" spans="2:10" x14ac:dyDescent="0.35">
      <c r="B311" s="9">
        <v>44826</v>
      </c>
      <c r="C311">
        <v>145</v>
      </c>
      <c r="D311" t="s">
        <v>34</v>
      </c>
      <c r="E311" t="s">
        <v>32</v>
      </c>
      <c r="F311">
        <f>IFERROR(VLOOKUP(salidas[[#This Row],[Harvest Code]],entradas[],5,FALSE),"")</f>
        <v>2022</v>
      </c>
      <c r="G311">
        <v>-30</v>
      </c>
      <c r="H311">
        <f>IF(salidas[[#This Row],[Amount]]&gt;0,salidas[[#This Row],[Amount]]*1,salidas[[#This Row],[Amount]]*-1)</f>
        <v>30</v>
      </c>
      <c r="I311" s="1">
        <v>6500</v>
      </c>
      <c r="J311" s="1">
        <f>IF(OR(salidas[[#This Row],[Client]]="Consumo interno",salidas[[#This Row],[Client]]="Desecho",salidas[[#This Row],[Amount]]&gt;0),salidas[[#This Row],[Amount]]*0,(salidas[[#This Row],[Amount]]*salidas[[#This Row],[Sale Price ($)]])*-1)</f>
        <v>195000</v>
      </c>
    </row>
    <row r="312" spans="2:10" x14ac:dyDescent="0.35">
      <c r="B312" s="9">
        <v>44826</v>
      </c>
      <c r="C312">
        <v>146</v>
      </c>
      <c r="D312" t="s">
        <v>34</v>
      </c>
      <c r="E312" t="s">
        <v>37</v>
      </c>
      <c r="F312">
        <f>IFERROR(VLOOKUP(salidas[[#This Row],[Harvest Code]],entradas[],5,FALSE),"")</f>
        <v>2022</v>
      </c>
      <c r="G312">
        <v>-20</v>
      </c>
      <c r="H312">
        <f>IF(salidas[[#This Row],[Amount]]&gt;0,salidas[[#This Row],[Amount]]*1,salidas[[#This Row],[Amount]]*-1)</f>
        <v>20</v>
      </c>
      <c r="I312" s="1">
        <v>6500</v>
      </c>
      <c r="J312" s="1">
        <f>IF(OR(salidas[[#This Row],[Client]]="Consumo interno",salidas[[#This Row],[Client]]="Desecho",salidas[[#This Row],[Amount]]&gt;0),salidas[[#This Row],[Amount]]*0,(salidas[[#This Row],[Amount]]*salidas[[#This Row],[Sale Price ($)]])*-1)</f>
        <v>130000</v>
      </c>
    </row>
    <row r="313" spans="2:10" x14ac:dyDescent="0.35">
      <c r="B313" s="9">
        <v>44828</v>
      </c>
      <c r="C313">
        <v>147</v>
      </c>
      <c r="D313" t="s">
        <v>34</v>
      </c>
      <c r="E313" t="s">
        <v>110</v>
      </c>
      <c r="F313">
        <f>IFERROR(VLOOKUP(salidas[[#This Row],[Harvest Code]],entradas[],5,FALSE),"")</f>
        <v>2022</v>
      </c>
      <c r="G313">
        <v>-120</v>
      </c>
      <c r="H313">
        <f>IF(salidas[[#This Row],[Amount]]&gt;0,salidas[[#This Row],[Amount]]*1,salidas[[#This Row],[Amount]]*-1)</f>
        <v>120</v>
      </c>
      <c r="I313" s="1">
        <v>6500</v>
      </c>
      <c r="J313" s="1">
        <f>IF(OR(salidas[[#This Row],[Client]]="Consumo interno",salidas[[#This Row],[Client]]="Desecho",salidas[[#This Row],[Amount]]&gt;0),salidas[[#This Row],[Amount]]*0,(salidas[[#This Row],[Amount]]*salidas[[#This Row],[Sale Price ($)]])*-1)</f>
        <v>780000</v>
      </c>
    </row>
    <row r="314" spans="2:10" x14ac:dyDescent="0.35">
      <c r="B314" s="9">
        <v>44828</v>
      </c>
      <c r="C314">
        <v>148</v>
      </c>
      <c r="D314" t="s">
        <v>34</v>
      </c>
      <c r="E314" t="s">
        <v>129</v>
      </c>
      <c r="F314">
        <f>IFERROR(VLOOKUP(salidas[[#This Row],[Harvest Code]],entradas[],5,FALSE),"")</f>
        <v>2022</v>
      </c>
      <c r="G314">
        <v>-50</v>
      </c>
      <c r="H314">
        <f>IF(salidas[[#This Row],[Amount]]&gt;0,salidas[[#This Row],[Amount]]*1,salidas[[#This Row],[Amount]]*-1)</f>
        <v>50</v>
      </c>
      <c r="I314" s="1">
        <v>6500</v>
      </c>
      <c r="J314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</row>
    <row r="315" spans="2:10" x14ac:dyDescent="0.35">
      <c r="B315" s="9">
        <v>44828</v>
      </c>
      <c r="C315">
        <v>149</v>
      </c>
      <c r="D315" t="s">
        <v>34</v>
      </c>
      <c r="E315" t="s">
        <v>131</v>
      </c>
      <c r="F315">
        <f>IFERROR(VLOOKUP(salidas[[#This Row],[Harvest Code]],entradas[],5,FALSE),"")</f>
        <v>2022</v>
      </c>
      <c r="G315">
        <v>-40</v>
      </c>
      <c r="H315">
        <f>IF(salidas[[#This Row],[Amount]]&gt;0,salidas[[#This Row],[Amount]]*1,salidas[[#This Row],[Amount]]*-1)</f>
        <v>40</v>
      </c>
      <c r="I315" s="1">
        <v>6500</v>
      </c>
      <c r="J315" s="1">
        <f>IF(OR(salidas[[#This Row],[Client]]="Consumo interno",salidas[[#This Row],[Client]]="Desecho",salidas[[#This Row],[Amount]]&gt;0),salidas[[#This Row],[Amount]]*0,(salidas[[#This Row],[Amount]]*salidas[[#This Row],[Sale Price ($)]])*-1)</f>
        <v>260000</v>
      </c>
    </row>
    <row r="316" spans="2:10" x14ac:dyDescent="0.35">
      <c r="B316" s="9">
        <v>44828</v>
      </c>
      <c r="C316">
        <v>150</v>
      </c>
      <c r="D316" t="s">
        <v>34</v>
      </c>
      <c r="E316" t="s">
        <v>127</v>
      </c>
      <c r="F316">
        <f>IFERROR(VLOOKUP(salidas[[#This Row],[Harvest Code]],entradas[],5,FALSE),"")</f>
        <v>2022</v>
      </c>
      <c r="G316">
        <v>-28</v>
      </c>
      <c r="H316">
        <f>IF(salidas[[#This Row],[Amount]]&gt;0,salidas[[#This Row],[Amount]]*1,salidas[[#This Row],[Amount]]*-1)</f>
        <v>28</v>
      </c>
      <c r="I316" s="1">
        <v>6500</v>
      </c>
      <c r="J316" s="1">
        <f>IF(OR(salidas[[#This Row],[Client]]="Consumo interno",salidas[[#This Row],[Client]]="Desecho",salidas[[#This Row],[Amount]]&gt;0),salidas[[#This Row],[Amount]]*0,(salidas[[#This Row],[Amount]]*salidas[[#This Row],[Sale Price ($)]])*-1)</f>
        <v>182000</v>
      </c>
    </row>
    <row r="317" spans="2:10" x14ac:dyDescent="0.35">
      <c r="B317" s="9">
        <v>44830</v>
      </c>
      <c r="C317">
        <v>151</v>
      </c>
      <c r="D317" t="s">
        <v>34</v>
      </c>
      <c r="E317" t="s">
        <v>31</v>
      </c>
      <c r="F317">
        <f>IFERROR(VLOOKUP(salidas[[#This Row],[Harvest Code]],entradas[],5,FALSE),"")</f>
        <v>2022</v>
      </c>
      <c r="G317">
        <v>-30</v>
      </c>
      <c r="H317">
        <f>IF(salidas[[#This Row],[Amount]]&gt;0,salidas[[#This Row],[Amount]]*1,salidas[[#This Row],[Amount]]*-1)</f>
        <v>30</v>
      </c>
      <c r="I317" s="1">
        <v>6500</v>
      </c>
      <c r="J317" s="1">
        <f>IF(OR(salidas[[#This Row],[Client]]="Consumo interno",salidas[[#This Row],[Client]]="Desecho",salidas[[#This Row],[Amount]]&gt;0),salidas[[#This Row],[Amount]]*0,(salidas[[#This Row],[Amount]]*salidas[[#This Row],[Sale Price ($)]])*-1)</f>
        <v>195000</v>
      </c>
    </row>
    <row r="318" spans="2:10" x14ac:dyDescent="0.35">
      <c r="B318" s="9">
        <v>44833</v>
      </c>
      <c r="C318">
        <v>152</v>
      </c>
      <c r="D318" t="s">
        <v>34</v>
      </c>
      <c r="E318" t="s">
        <v>32</v>
      </c>
      <c r="F318">
        <f>IFERROR(VLOOKUP(salidas[[#This Row],[Harvest Code]],entradas[],5,FALSE),"")</f>
        <v>2022</v>
      </c>
      <c r="G318">
        <v>-30</v>
      </c>
      <c r="H318">
        <f>IF(salidas[[#This Row],[Amount]]&gt;0,salidas[[#This Row],[Amount]]*1,salidas[[#This Row],[Amount]]*-1)</f>
        <v>30</v>
      </c>
      <c r="I318" s="1">
        <v>6500</v>
      </c>
      <c r="J318" s="1">
        <f>IF(OR(salidas[[#This Row],[Client]]="Consumo interno",salidas[[#This Row],[Client]]="Desecho",salidas[[#This Row],[Amount]]&gt;0),salidas[[#This Row],[Amount]]*0,(salidas[[#This Row],[Amount]]*salidas[[#This Row],[Sale Price ($)]])*-1)</f>
        <v>195000</v>
      </c>
    </row>
    <row r="319" spans="2:10" x14ac:dyDescent="0.35">
      <c r="B319" s="9">
        <v>44834</v>
      </c>
      <c r="C319">
        <v>153</v>
      </c>
      <c r="D319" t="s">
        <v>34</v>
      </c>
      <c r="E319" t="s">
        <v>131</v>
      </c>
      <c r="F319">
        <f>IFERROR(VLOOKUP(salidas[[#This Row],[Harvest Code]],entradas[],5,FALSE),"")</f>
        <v>2022</v>
      </c>
      <c r="G319">
        <v>-60</v>
      </c>
      <c r="H319">
        <f>IF(salidas[[#This Row],[Amount]]&gt;0,salidas[[#This Row],[Amount]]*1,salidas[[#This Row],[Amount]]*-1)</f>
        <v>60</v>
      </c>
      <c r="I319" s="1">
        <v>6500</v>
      </c>
      <c r="J319" s="1">
        <f>IF(OR(salidas[[#This Row],[Client]]="Consumo interno",salidas[[#This Row],[Client]]="Desecho",salidas[[#This Row],[Amount]]&gt;0),salidas[[#This Row],[Amount]]*0,(salidas[[#This Row],[Amount]]*salidas[[#This Row],[Sale Price ($)]])*-1)</f>
        <v>390000</v>
      </c>
    </row>
    <row r="320" spans="2:10" x14ac:dyDescent="0.35">
      <c r="B320" s="9">
        <v>44835</v>
      </c>
      <c r="C320">
        <v>154</v>
      </c>
      <c r="D320" t="s">
        <v>34</v>
      </c>
      <c r="E320" t="s">
        <v>128</v>
      </c>
      <c r="F320">
        <f>IFERROR(VLOOKUP(salidas[[#This Row],[Harvest Code]],entradas[],5,FALSE),"")</f>
        <v>2022</v>
      </c>
      <c r="G320">
        <v>-200</v>
      </c>
      <c r="H320">
        <f>IF(salidas[[#This Row],[Amount]]&gt;0,salidas[[#This Row],[Amount]]*1,salidas[[#This Row],[Amount]]*-1)</f>
        <v>200</v>
      </c>
      <c r="I320" s="1">
        <v>6500</v>
      </c>
      <c r="J320" s="1">
        <f>IF(OR(salidas[[#This Row],[Client]]="Consumo interno",salidas[[#This Row],[Client]]="Desecho",salidas[[#This Row],[Amount]]&gt;0),salidas[[#This Row],[Amount]]*0,(salidas[[#This Row],[Amount]]*salidas[[#This Row],[Sale Price ($)]])*-1)</f>
        <v>1300000</v>
      </c>
    </row>
    <row r="321" spans="2:10" x14ac:dyDescent="0.35">
      <c r="B321" s="9">
        <v>44837</v>
      </c>
      <c r="C321">
        <v>155</v>
      </c>
      <c r="D321" t="s">
        <v>34</v>
      </c>
      <c r="E321" t="s">
        <v>117</v>
      </c>
      <c r="F321">
        <f>IFERROR(VLOOKUP(salidas[[#This Row],[Harvest Code]],entradas[],5,FALSE),"")</f>
        <v>2022</v>
      </c>
      <c r="G321">
        <v>-55</v>
      </c>
      <c r="H321">
        <f>IF(salidas[[#This Row],[Amount]]&gt;0,salidas[[#This Row],[Amount]]*1,salidas[[#This Row],[Amount]]*-1)</f>
        <v>55</v>
      </c>
      <c r="I321" s="1">
        <v>6500</v>
      </c>
      <c r="J321" s="1">
        <f>IF(OR(salidas[[#This Row],[Client]]="Consumo interno",salidas[[#This Row],[Client]]="Desecho",salidas[[#This Row],[Amount]]&gt;0),salidas[[#This Row],[Amount]]*0,(salidas[[#This Row],[Amount]]*salidas[[#This Row],[Sale Price ($)]])*-1)</f>
        <v>357500</v>
      </c>
    </row>
    <row r="322" spans="2:10" x14ac:dyDescent="0.35">
      <c r="B322" s="9">
        <v>44837</v>
      </c>
      <c r="C322">
        <v>156</v>
      </c>
      <c r="D322" t="s">
        <v>34</v>
      </c>
      <c r="E322" t="s">
        <v>127</v>
      </c>
      <c r="F322">
        <f>IFERROR(VLOOKUP(salidas[[#This Row],[Harvest Code]],entradas[],5,FALSE),"")</f>
        <v>2022</v>
      </c>
      <c r="G322">
        <v>-420</v>
      </c>
      <c r="H322">
        <f>IF(salidas[[#This Row],[Amount]]&gt;0,salidas[[#This Row],[Amount]]*1,salidas[[#This Row],[Amount]]*-1)</f>
        <v>420</v>
      </c>
      <c r="I322" s="1">
        <v>6500</v>
      </c>
      <c r="J322" s="1">
        <f>IF(OR(salidas[[#This Row],[Client]]="Consumo interno",salidas[[#This Row],[Client]]="Desecho",salidas[[#This Row],[Amount]]&gt;0),salidas[[#This Row],[Amount]]*0,(salidas[[#This Row],[Amount]]*salidas[[#This Row],[Sale Price ($)]])*-1)</f>
        <v>2730000</v>
      </c>
    </row>
    <row r="323" spans="2:10" x14ac:dyDescent="0.35">
      <c r="B323" s="9">
        <v>44853</v>
      </c>
      <c r="C323">
        <v>157</v>
      </c>
      <c r="D323" t="s">
        <v>34</v>
      </c>
      <c r="E323" t="s">
        <v>117</v>
      </c>
      <c r="F323">
        <f>IFERROR(VLOOKUP(salidas[[#This Row],[Harvest Code]],entradas[],5,FALSE),"")</f>
        <v>2022</v>
      </c>
      <c r="G323">
        <v>-132</v>
      </c>
      <c r="H323">
        <f>IF(salidas[[#This Row],[Amount]]&gt;0,salidas[[#This Row],[Amount]]*1,salidas[[#This Row],[Amount]]*-1)</f>
        <v>132</v>
      </c>
      <c r="I323" s="1">
        <v>6500</v>
      </c>
      <c r="J323" s="1">
        <f>IF(OR(salidas[[#This Row],[Client]]="Consumo interno",salidas[[#This Row],[Client]]="Desecho",salidas[[#This Row],[Amount]]&gt;0),salidas[[#This Row],[Amount]]*0,(salidas[[#This Row],[Amount]]*salidas[[#This Row],[Sale Price ($)]])*-1)</f>
        <v>858000</v>
      </c>
    </row>
    <row r="324" spans="2:10" x14ac:dyDescent="0.35">
      <c r="B324" s="9">
        <v>44853</v>
      </c>
      <c r="C324">
        <v>157</v>
      </c>
      <c r="D324" t="s">
        <v>40</v>
      </c>
      <c r="E324" t="s">
        <v>117</v>
      </c>
      <c r="F324">
        <f>IFERROR(VLOOKUP(salidas[[#This Row],[Harvest Code]],entradas[],5,FALSE),"")</f>
        <v>2022</v>
      </c>
      <c r="G324">
        <v>-68</v>
      </c>
      <c r="H324">
        <f>IF(salidas[[#This Row],[Amount]]&gt;0,salidas[[#This Row],[Amount]]*1,salidas[[#This Row],[Amount]]*-1)</f>
        <v>68</v>
      </c>
      <c r="I324" s="1">
        <v>6500</v>
      </c>
      <c r="J324" s="1">
        <f>IF(OR(salidas[[#This Row],[Client]]="Consumo interno",salidas[[#This Row],[Client]]="Desecho",salidas[[#This Row],[Amount]]&gt;0),salidas[[#This Row],[Amount]]*0,(salidas[[#This Row],[Amount]]*salidas[[#This Row],[Sale Price ($)]])*-1)</f>
        <v>442000</v>
      </c>
    </row>
    <row r="325" spans="2:10" x14ac:dyDescent="0.35">
      <c r="B325" s="9">
        <v>44853</v>
      </c>
      <c r="D325" t="s">
        <v>40</v>
      </c>
      <c r="E325" t="s">
        <v>21</v>
      </c>
      <c r="F325">
        <f>IFERROR(VLOOKUP(salidas[[#This Row],[Harvest Code]],entradas[],5,FALSE),"")</f>
        <v>2022</v>
      </c>
      <c r="G325">
        <v>445</v>
      </c>
      <c r="H325">
        <f>IF(salidas[[#This Row],[Amount]]&gt;0,salidas[[#This Row],[Amount]]*1,salidas[[#This Row],[Amount]]*-1)</f>
        <v>445</v>
      </c>
      <c r="I325" s="1">
        <v>6500</v>
      </c>
      <c r="J325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326" spans="2:10" x14ac:dyDescent="0.35">
      <c r="B326" s="9">
        <v>44854</v>
      </c>
      <c r="C326">
        <v>158</v>
      </c>
      <c r="D326" t="s">
        <v>40</v>
      </c>
      <c r="E326" t="s">
        <v>41</v>
      </c>
      <c r="F326">
        <f>IFERROR(VLOOKUP(salidas[[#This Row],[Harvest Code]],entradas[],5,FALSE),"")</f>
        <v>2022</v>
      </c>
      <c r="G326">
        <v>-200</v>
      </c>
      <c r="H326">
        <f>IF(salidas[[#This Row],[Amount]]&gt;0,salidas[[#This Row],[Amount]]*1,salidas[[#This Row],[Amount]]*-1)</f>
        <v>200</v>
      </c>
      <c r="I326" s="1">
        <v>6500</v>
      </c>
      <c r="J326" s="1">
        <f>IF(OR(salidas[[#This Row],[Client]]="Consumo interno",salidas[[#This Row],[Client]]="Desecho",salidas[[#This Row],[Amount]]&gt;0),salidas[[#This Row],[Amount]]*0,(salidas[[#This Row],[Amount]]*salidas[[#This Row],[Sale Price ($)]])*-1)</f>
        <v>1300000</v>
      </c>
    </row>
    <row r="327" spans="2:10" x14ac:dyDescent="0.35">
      <c r="B327" s="9">
        <v>44854</v>
      </c>
      <c r="C327">
        <v>159</v>
      </c>
      <c r="D327" t="s">
        <v>40</v>
      </c>
      <c r="E327" t="s">
        <v>129</v>
      </c>
      <c r="F327">
        <f>IFERROR(VLOOKUP(salidas[[#This Row],[Harvest Code]],entradas[],5,FALSE),"")</f>
        <v>2022</v>
      </c>
      <c r="G327">
        <v>-53</v>
      </c>
      <c r="H327">
        <f>IF(salidas[[#This Row],[Amount]]&gt;0,salidas[[#This Row],[Amount]]*1,salidas[[#This Row],[Amount]]*-1)</f>
        <v>53</v>
      </c>
      <c r="I327" s="1">
        <v>6500</v>
      </c>
      <c r="J327" s="1">
        <f>IF(OR(salidas[[#This Row],[Client]]="Consumo interno",salidas[[#This Row],[Client]]="Desecho",salidas[[#This Row],[Amount]]&gt;0),salidas[[#This Row],[Amount]]*0,(salidas[[#This Row],[Amount]]*salidas[[#This Row],[Sale Price ($)]])*-1)</f>
        <v>344500</v>
      </c>
    </row>
    <row r="328" spans="2:10" x14ac:dyDescent="0.35">
      <c r="B328" s="9">
        <v>44862</v>
      </c>
      <c r="C328">
        <v>160</v>
      </c>
      <c r="D328" t="s">
        <v>40</v>
      </c>
      <c r="E328" t="s">
        <v>126</v>
      </c>
      <c r="F328">
        <f>IFERROR(VLOOKUP(salidas[[#This Row],[Harvest Code]],entradas[],5,FALSE),"")</f>
        <v>2022</v>
      </c>
      <c r="G328">
        <v>-200</v>
      </c>
      <c r="H328">
        <f>IF(salidas[[#This Row],[Amount]]&gt;0,salidas[[#This Row],[Amount]]*1,salidas[[#This Row],[Amount]]*-1)</f>
        <v>200</v>
      </c>
      <c r="I328" s="1">
        <v>6500</v>
      </c>
      <c r="J328" s="1">
        <f>IF(OR(salidas[[#This Row],[Client]]="Consumo interno",salidas[[#This Row],[Client]]="Desecho",salidas[[#This Row],[Amount]]&gt;0),salidas[[#This Row],[Amount]]*0,(salidas[[#This Row],[Amount]]*salidas[[#This Row],[Sale Price ($)]])*-1)</f>
        <v>1300000</v>
      </c>
    </row>
    <row r="329" spans="2:10" x14ac:dyDescent="0.35">
      <c r="B329" s="9">
        <v>44865</v>
      </c>
      <c r="C329">
        <v>161</v>
      </c>
      <c r="D329" t="s">
        <v>13</v>
      </c>
      <c r="E329" t="s">
        <v>127</v>
      </c>
      <c r="F329">
        <f>IFERROR(VLOOKUP(salidas[[#This Row],[Harvest Code]],entradas[],5,FALSE),"")</f>
        <v>2022</v>
      </c>
      <c r="G329">
        <v>-76</v>
      </c>
      <c r="H329">
        <f>IF(salidas[[#This Row],[Amount]]&gt;0,salidas[[#This Row],[Amount]]*1,salidas[[#This Row],[Amount]]*-1)</f>
        <v>76</v>
      </c>
      <c r="I329" s="1">
        <v>3000</v>
      </c>
      <c r="J329" s="1">
        <f>IF(OR(salidas[[#This Row],[Client]]="Consumo interno",salidas[[#This Row],[Client]]="Desecho",salidas[[#This Row],[Amount]]&gt;0),salidas[[#This Row],[Amount]]*0,(salidas[[#This Row],[Amount]]*salidas[[#This Row],[Sale Price ($)]])*-1)</f>
        <v>228000</v>
      </c>
    </row>
    <row r="330" spans="2:10" x14ac:dyDescent="0.35">
      <c r="B330" s="9">
        <v>44865</v>
      </c>
      <c r="C330">
        <v>161</v>
      </c>
      <c r="D330" t="s">
        <v>40</v>
      </c>
      <c r="E330" t="s">
        <v>127</v>
      </c>
      <c r="F330">
        <f>IFERROR(VLOOKUP(salidas[[#This Row],[Harvest Code]],entradas[],5,FALSE),"")</f>
        <v>2022</v>
      </c>
      <c r="G330">
        <v>-143</v>
      </c>
      <c r="H330">
        <f>IF(salidas[[#This Row],[Amount]]&gt;0,salidas[[#This Row],[Amount]]*1,salidas[[#This Row],[Amount]]*-1)</f>
        <v>143</v>
      </c>
      <c r="I330" s="1">
        <v>6500</v>
      </c>
      <c r="J330" s="1">
        <f>IF(OR(salidas[[#This Row],[Client]]="Consumo interno",salidas[[#This Row],[Client]]="Desecho",salidas[[#This Row],[Amount]]&gt;0),salidas[[#This Row],[Amount]]*0,(salidas[[#This Row],[Amount]]*salidas[[#This Row],[Sale Price ($)]])*-1)</f>
        <v>929500</v>
      </c>
    </row>
    <row r="331" spans="2:10" x14ac:dyDescent="0.35">
      <c r="B331" s="9">
        <v>44867</v>
      </c>
      <c r="C331">
        <v>162</v>
      </c>
      <c r="D331" t="s">
        <v>40</v>
      </c>
      <c r="E331" t="s">
        <v>127</v>
      </c>
      <c r="F331">
        <f>IFERROR(VLOOKUP(salidas[[#This Row],[Harvest Code]],entradas[],5,FALSE),"")</f>
        <v>2022</v>
      </c>
      <c r="G331">
        <v>-60</v>
      </c>
      <c r="H331">
        <f>IF(salidas[[#This Row],[Amount]]&gt;0,salidas[[#This Row],[Amount]]*1,salidas[[#This Row],[Amount]]*-1)</f>
        <v>60</v>
      </c>
      <c r="I331" s="1">
        <v>6500</v>
      </c>
      <c r="J331" s="1">
        <f>IF(OR(salidas[[#This Row],[Client]]="Consumo interno",salidas[[#This Row],[Client]]="Desecho",salidas[[#This Row],[Amount]]&gt;0),salidas[[#This Row],[Amount]]*0,(salidas[[#This Row],[Amount]]*salidas[[#This Row],[Sale Price ($)]])*-1)</f>
        <v>390000</v>
      </c>
    </row>
    <row r="332" spans="2:10" x14ac:dyDescent="0.35">
      <c r="B332" s="9">
        <v>44867</v>
      </c>
      <c r="C332">
        <v>163</v>
      </c>
      <c r="D332" t="s">
        <v>40</v>
      </c>
      <c r="E332" t="s">
        <v>117</v>
      </c>
      <c r="F332">
        <f>IFERROR(VLOOKUP(salidas[[#This Row],[Harvest Code]],entradas[],5,FALSE),"")</f>
        <v>2022</v>
      </c>
      <c r="G332">
        <v>-100</v>
      </c>
      <c r="H332">
        <f>IF(salidas[[#This Row],[Amount]]&gt;0,salidas[[#This Row],[Amount]]*1,salidas[[#This Row],[Amount]]*-1)</f>
        <v>100</v>
      </c>
      <c r="I332" s="1">
        <v>6500</v>
      </c>
      <c r="J332" s="1">
        <f>IF(OR(salidas[[#This Row],[Client]]="Consumo interno",salidas[[#This Row],[Client]]="Desecho",salidas[[#This Row],[Amount]]&gt;0),salidas[[#This Row],[Amount]]*0,(salidas[[#This Row],[Amount]]*salidas[[#This Row],[Sale Price ($)]])*-1)</f>
        <v>650000</v>
      </c>
    </row>
    <row r="333" spans="2:10" x14ac:dyDescent="0.35">
      <c r="B333" s="9">
        <v>44867</v>
      </c>
      <c r="C333">
        <v>164</v>
      </c>
      <c r="D333" t="s">
        <v>40</v>
      </c>
      <c r="E333" t="s">
        <v>131</v>
      </c>
      <c r="F333">
        <f>IFERROR(VLOOKUP(salidas[[#This Row],[Harvest Code]],entradas[],5,FALSE),"")</f>
        <v>2022</v>
      </c>
      <c r="G333">
        <v>-80</v>
      </c>
      <c r="H333">
        <f>IF(salidas[[#This Row],[Amount]]&gt;0,salidas[[#This Row],[Amount]]*1,salidas[[#This Row],[Amount]]*-1)</f>
        <v>80</v>
      </c>
      <c r="I333" s="1">
        <v>6500</v>
      </c>
      <c r="J333" s="1">
        <f>IF(OR(salidas[[#This Row],[Client]]="Consumo interno",salidas[[#This Row],[Client]]="Desecho",salidas[[#This Row],[Amount]]&gt;0),salidas[[#This Row],[Amount]]*0,(salidas[[#This Row],[Amount]]*salidas[[#This Row],[Sale Price ($)]])*-1)</f>
        <v>520000</v>
      </c>
    </row>
    <row r="334" spans="2:10" x14ac:dyDescent="0.35">
      <c r="B334" s="9">
        <v>44867</v>
      </c>
      <c r="C334">
        <v>165</v>
      </c>
      <c r="D334" t="s">
        <v>40</v>
      </c>
      <c r="E334" t="s">
        <v>129</v>
      </c>
      <c r="F334">
        <f>IFERROR(VLOOKUP(salidas[[#This Row],[Harvest Code]],entradas[],5,FALSE),"")</f>
        <v>2022</v>
      </c>
      <c r="G334">
        <v>-50</v>
      </c>
      <c r="H334">
        <f>IF(salidas[[#This Row],[Amount]]&gt;0,salidas[[#This Row],[Amount]]*1,salidas[[#This Row],[Amount]]*-1)</f>
        <v>50</v>
      </c>
      <c r="I334" s="1">
        <v>6500</v>
      </c>
      <c r="J334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</row>
    <row r="335" spans="2:10" x14ac:dyDescent="0.35">
      <c r="B335" s="9">
        <v>44867</v>
      </c>
      <c r="C335">
        <v>166</v>
      </c>
      <c r="D335" t="s">
        <v>40</v>
      </c>
      <c r="E335" t="s">
        <v>117</v>
      </c>
      <c r="F335">
        <f>IFERROR(VLOOKUP(salidas[[#This Row],[Harvest Code]],entradas[],5,FALSE),"")</f>
        <v>2022</v>
      </c>
      <c r="G335">
        <v>-50</v>
      </c>
      <c r="H335">
        <f>IF(salidas[[#This Row],[Amount]]&gt;0,salidas[[#This Row],[Amount]]*1,salidas[[#This Row],[Amount]]*-1)</f>
        <v>50</v>
      </c>
      <c r="I335" s="1">
        <v>6500</v>
      </c>
      <c r="J335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</row>
    <row r="336" spans="2:10" x14ac:dyDescent="0.35">
      <c r="B336" s="9">
        <v>44873</v>
      </c>
      <c r="C336">
        <v>167</v>
      </c>
      <c r="D336" t="s">
        <v>40</v>
      </c>
      <c r="E336" t="s">
        <v>42</v>
      </c>
      <c r="F336">
        <f>IFERROR(VLOOKUP(salidas[[#This Row],[Harvest Code]],entradas[],5,FALSE),"")</f>
        <v>2022</v>
      </c>
      <c r="G336">
        <v>-60</v>
      </c>
      <c r="H336">
        <f>IF(salidas[[#This Row],[Amount]]&gt;0,salidas[[#This Row],[Amount]]*1,salidas[[#This Row],[Amount]]*-1)</f>
        <v>60</v>
      </c>
      <c r="I336" s="1">
        <v>6500</v>
      </c>
      <c r="J336" s="1">
        <f>IF(OR(salidas[[#This Row],[Client]]="Consumo interno",salidas[[#This Row],[Client]]="Desecho",salidas[[#This Row],[Amount]]&gt;0),salidas[[#This Row],[Amount]]*0,(salidas[[#This Row],[Amount]]*salidas[[#This Row],[Sale Price ($)]])*-1)</f>
        <v>390000</v>
      </c>
    </row>
    <row r="337" spans="2:10" x14ac:dyDescent="0.35">
      <c r="B337" s="9">
        <v>44873</v>
      </c>
      <c r="C337">
        <v>168</v>
      </c>
      <c r="D337" t="s">
        <v>40</v>
      </c>
      <c r="E337" t="s">
        <v>31</v>
      </c>
      <c r="F337">
        <f>IFERROR(VLOOKUP(salidas[[#This Row],[Harvest Code]],entradas[],5,FALSE),"")</f>
        <v>2022</v>
      </c>
      <c r="G337">
        <v>-60</v>
      </c>
      <c r="H337">
        <f>IF(salidas[[#This Row],[Amount]]&gt;0,salidas[[#This Row],[Amount]]*1,salidas[[#This Row],[Amount]]*-1)</f>
        <v>60</v>
      </c>
      <c r="I337" s="1">
        <v>6500</v>
      </c>
      <c r="J337" s="1">
        <f>IF(OR(salidas[[#This Row],[Client]]="Consumo interno",salidas[[#This Row],[Client]]="Desecho",salidas[[#This Row],[Amount]]&gt;0),salidas[[#This Row],[Amount]]*0,(salidas[[#This Row],[Amount]]*salidas[[#This Row],[Sale Price ($)]])*-1)</f>
        <v>390000</v>
      </c>
    </row>
    <row r="338" spans="2:10" x14ac:dyDescent="0.35">
      <c r="B338" s="9">
        <v>44873</v>
      </c>
      <c r="C338">
        <v>169</v>
      </c>
      <c r="D338" t="s">
        <v>40</v>
      </c>
      <c r="E338" t="s">
        <v>109</v>
      </c>
      <c r="F338">
        <f>IFERROR(VLOOKUP(salidas[[#This Row],[Harvest Code]],entradas[],5,FALSE),"")</f>
        <v>2022</v>
      </c>
      <c r="G338">
        <v>-100</v>
      </c>
      <c r="H338">
        <f>IF(salidas[[#This Row],[Amount]]&gt;0,salidas[[#This Row],[Amount]]*1,salidas[[#This Row],[Amount]]*-1)</f>
        <v>100</v>
      </c>
      <c r="I338" s="1">
        <v>6500</v>
      </c>
      <c r="J338" s="1">
        <f>IF(OR(salidas[[#This Row],[Client]]="Consumo interno",salidas[[#This Row],[Client]]="Desecho",salidas[[#This Row],[Amount]]&gt;0),salidas[[#This Row],[Amount]]*0,(salidas[[#This Row],[Amount]]*salidas[[#This Row],[Sale Price ($)]])*-1)</f>
        <v>650000</v>
      </c>
    </row>
    <row r="339" spans="2:10" x14ac:dyDescent="0.35">
      <c r="B339" s="9">
        <v>44873</v>
      </c>
      <c r="C339">
        <v>170</v>
      </c>
      <c r="D339" t="s">
        <v>40</v>
      </c>
      <c r="E339" t="s">
        <v>131</v>
      </c>
      <c r="F339">
        <f>IFERROR(VLOOKUP(salidas[[#This Row],[Harvest Code]],entradas[],5,FALSE),"")</f>
        <v>2022</v>
      </c>
      <c r="G339">
        <v>-70</v>
      </c>
      <c r="H339">
        <f>IF(salidas[[#This Row],[Amount]]&gt;0,salidas[[#This Row],[Amount]]*1,salidas[[#This Row],[Amount]]*-1)</f>
        <v>70</v>
      </c>
      <c r="I339" s="1">
        <v>6500</v>
      </c>
      <c r="J339" s="1">
        <f>IF(OR(salidas[[#This Row],[Client]]="Consumo interno",salidas[[#This Row],[Client]]="Desecho",salidas[[#This Row],[Amount]]&gt;0),salidas[[#This Row],[Amount]]*0,(salidas[[#This Row],[Amount]]*salidas[[#This Row],[Sale Price ($)]])*-1)</f>
        <v>455000</v>
      </c>
    </row>
    <row r="340" spans="2:10" x14ac:dyDescent="0.35">
      <c r="B340" s="9">
        <v>44873</v>
      </c>
      <c r="C340">
        <v>171</v>
      </c>
      <c r="D340" t="s">
        <v>40</v>
      </c>
      <c r="E340" t="s">
        <v>127</v>
      </c>
      <c r="F340">
        <f>IFERROR(VLOOKUP(salidas[[#This Row],[Harvest Code]],entradas[],5,FALSE),"")</f>
        <v>2022</v>
      </c>
      <c r="G340">
        <v>-120</v>
      </c>
      <c r="H340">
        <f>IF(salidas[[#This Row],[Amount]]&gt;0,salidas[[#This Row],[Amount]]*1,salidas[[#This Row],[Amount]]*-1)</f>
        <v>120</v>
      </c>
      <c r="I340" s="1">
        <v>6500</v>
      </c>
      <c r="J340" s="1">
        <f>IF(OR(salidas[[#This Row],[Client]]="Consumo interno",salidas[[#This Row],[Client]]="Desecho",salidas[[#This Row],[Amount]]&gt;0),salidas[[#This Row],[Amount]]*0,(salidas[[#This Row],[Amount]]*salidas[[#This Row],[Sale Price ($)]])*-1)</f>
        <v>780000</v>
      </c>
    </row>
    <row r="341" spans="2:10" x14ac:dyDescent="0.35">
      <c r="B341" s="9">
        <v>44876</v>
      </c>
      <c r="C341">
        <v>172</v>
      </c>
      <c r="D341" t="s">
        <v>40</v>
      </c>
      <c r="E341" t="s">
        <v>126</v>
      </c>
      <c r="F341">
        <f>IFERROR(VLOOKUP(salidas[[#This Row],[Harvest Code]],entradas[],5,FALSE),"")</f>
        <v>2022</v>
      </c>
      <c r="G341">
        <v>-145</v>
      </c>
      <c r="H341">
        <f>IF(salidas[[#This Row],[Amount]]&gt;0,salidas[[#This Row],[Amount]]*1,salidas[[#This Row],[Amount]]*-1)</f>
        <v>145</v>
      </c>
      <c r="I341" s="1">
        <v>6500</v>
      </c>
      <c r="J341" s="1">
        <f>IF(OR(salidas[[#This Row],[Client]]="Consumo interno",salidas[[#This Row],[Client]]="Desecho",salidas[[#This Row],[Amount]]&gt;0),salidas[[#This Row],[Amount]]*0,(salidas[[#This Row],[Amount]]*salidas[[#This Row],[Sale Price ($)]])*-1)</f>
        <v>942500</v>
      </c>
    </row>
    <row r="342" spans="2:10" x14ac:dyDescent="0.35">
      <c r="B342" s="9">
        <v>44881</v>
      </c>
      <c r="C342">
        <v>173</v>
      </c>
      <c r="D342" t="s">
        <v>43</v>
      </c>
      <c r="E342" t="s">
        <v>31</v>
      </c>
      <c r="F342">
        <f>IFERROR(VLOOKUP(salidas[[#This Row],[Harvest Code]],entradas[],5,FALSE),"")</f>
        <v>2022</v>
      </c>
      <c r="G342">
        <v>-121</v>
      </c>
      <c r="H342">
        <f>IF(salidas[[#This Row],[Amount]]&gt;0,salidas[[#This Row],[Amount]]*1,salidas[[#This Row],[Amount]]*-1)</f>
        <v>121</v>
      </c>
      <c r="I342" s="1">
        <v>6500</v>
      </c>
      <c r="J342" s="1">
        <f>IF(OR(salidas[[#This Row],[Client]]="Consumo interno",salidas[[#This Row],[Client]]="Desecho",salidas[[#This Row],[Amount]]&gt;0),salidas[[#This Row],[Amount]]*0,(salidas[[#This Row],[Amount]]*salidas[[#This Row],[Sale Price ($)]])*-1)</f>
        <v>786500</v>
      </c>
    </row>
    <row r="343" spans="2:10" x14ac:dyDescent="0.35">
      <c r="B343" s="9">
        <v>44881</v>
      </c>
      <c r="C343">
        <v>174</v>
      </c>
      <c r="D343" t="s">
        <v>43</v>
      </c>
      <c r="E343" t="s">
        <v>131</v>
      </c>
      <c r="F343">
        <f>IFERROR(VLOOKUP(salidas[[#This Row],[Harvest Code]],entradas[],5,FALSE),"")</f>
        <v>2022</v>
      </c>
      <c r="G343">
        <v>-120</v>
      </c>
      <c r="H343">
        <f>IF(salidas[[#This Row],[Amount]]&gt;0,salidas[[#This Row],[Amount]]*1,salidas[[#This Row],[Amount]]*-1)</f>
        <v>120</v>
      </c>
      <c r="I343" s="1">
        <v>6500</v>
      </c>
      <c r="J343" s="1">
        <f>IF(OR(salidas[[#This Row],[Client]]="Consumo interno",salidas[[#This Row],[Client]]="Desecho",salidas[[#This Row],[Amount]]&gt;0),salidas[[#This Row],[Amount]]*0,(salidas[[#This Row],[Amount]]*salidas[[#This Row],[Sale Price ($)]])*-1)</f>
        <v>780000</v>
      </c>
    </row>
    <row r="344" spans="2:10" x14ac:dyDescent="0.35">
      <c r="B344" s="9">
        <v>44881</v>
      </c>
      <c r="C344">
        <v>175</v>
      </c>
      <c r="D344" t="s">
        <v>43</v>
      </c>
      <c r="E344" t="s">
        <v>127</v>
      </c>
      <c r="F344">
        <f>IFERROR(VLOOKUP(salidas[[#This Row],[Harvest Code]],entradas[],5,FALSE),"")</f>
        <v>2022</v>
      </c>
      <c r="G344">
        <v>-120</v>
      </c>
      <c r="H344">
        <f>IF(salidas[[#This Row],[Amount]]&gt;0,salidas[[#This Row],[Amount]]*1,salidas[[#This Row],[Amount]]*-1)</f>
        <v>120</v>
      </c>
      <c r="I344" s="1">
        <v>6500</v>
      </c>
      <c r="J344" s="1">
        <f>IF(OR(salidas[[#This Row],[Client]]="Consumo interno",salidas[[#This Row],[Client]]="Desecho",salidas[[#This Row],[Amount]]&gt;0),salidas[[#This Row],[Amount]]*0,(salidas[[#This Row],[Amount]]*salidas[[#This Row],[Sale Price ($)]])*-1)</f>
        <v>780000</v>
      </c>
    </row>
    <row r="345" spans="2:10" x14ac:dyDescent="0.35">
      <c r="B345" s="9">
        <v>44881</v>
      </c>
      <c r="C345">
        <v>176</v>
      </c>
      <c r="D345" t="s">
        <v>43</v>
      </c>
      <c r="E345" t="s">
        <v>117</v>
      </c>
      <c r="F345">
        <f>IFERROR(VLOOKUP(salidas[[#This Row],[Harvest Code]],entradas[],5,FALSE),"")</f>
        <v>2022</v>
      </c>
      <c r="G345">
        <v>-50</v>
      </c>
      <c r="H345">
        <f>IF(salidas[[#This Row],[Amount]]&gt;0,salidas[[#This Row],[Amount]]*1,salidas[[#This Row],[Amount]]*-1)</f>
        <v>50</v>
      </c>
      <c r="I345" s="1">
        <v>6500</v>
      </c>
      <c r="J345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</row>
    <row r="346" spans="2:10" x14ac:dyDescent="0.35">
      <c r="B346" s="9">
        <v>44881</v>
      </c>
      <c r="D346" t="s">
        <v>43</v>
      </c>
      <c r="E346" t="s">
        <v>21</v>
      </c>
      <c r="F346">
        <f>IFERROR(VLOOKUP(salidas[[#This Row],[Harvest Code]],entradas[],5,FALSE),"")</f>
        <v>2022</v>
      </c>
      <c r="G346">
        <v>411</v>
      </c>
      <c r="H346">
        <f>IF(salidas[[#This Row],[Amount]]&gt;0,salidas[[#This Row],[Amount]]*1,salidas[[#This Row],[Amount]]*-1)</f>
        <v>411</v>
      </c>
      <c r="I346" s="1">
        <v>6500</v>
      </c>
      <c r="J346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347" spans="2:10" x14ac:dyDescent="0.35">
      <c r="B347" s="9">
        <v>44890</v>
      </c>
      <c r="C347">
        <v>177</v>
      </c>
      <c r="D347" t="s">
        <v>43</v>
      </c>
      <c r="E347" t="s">
        <v>126</v>
      </c>
      <c r="F347">
        <f>IFERROR(VLOOKUP(salidas[[#This Row],[Harvest Code]],entradas[],5,FALSE),"")</f>
        <v>2022</v>
      </c>
      <c r="G347">
        <v>-440</v>
      </c>
      <c r="H347">
        <f>IF(salidas[[#This Row],[Amount]]&gt;0,salidas[[#This Row],[Amount]]*1,salidas[[#This Row],[Amount]]*-1)</f>
        <v>440</v>
      </c>
      <c r="I347" s="1">
        <v>6500</v>
      </c>
      <c r="J347" s="1">
        <f>IF(OR(salidas[[#This Row],[Client]]="Consumo interno",salidas[[#This Row],[Client]]="Desecho",salidas[[#This Row],[Amount]]&gt;0),salidas[[#This Row],[Amount]]*0,(salidas[[#This Row],[Amount]]*salidas[[#This Row],[Sale Price ($)]])*-1)</f>
        <v>2860000</v>
      </c>
    </row>
    <row r="348" spans="2:10" x14ac:dyDescent="0.35">
      <c r="B348" s="9">
        <v>44895</v>
      </c>
      <c r="C348">
        <v>178</v>
      </c>
      <c r="D348" t="s">
        <v>43</v>
      </c>
      <c r="E348" t="s">
        <v>117</v>
      </c>
      <c r="F348">
        <f>IFERROR(VLOOKUP(salidas[[#This Row],[Harvest Code]],entradas[],5,FALSE),"")</f>
        <v>2022</v>
      </c>
      <c r="G348">
        <v>-400</v>
      </c>
      <c r="H348">
        <f>IF(salidas[[#This Row],[Amount]]&gt;0,salidas[[#This Row],[Amount]]*1,salidas[[#This Row],[Amount]]*-1)</f>
        <v>400</v>
      </c>
      <c r="I348" s="1">
        <v>6500</v>
      </c>
      <c r="J348" s="1">
        <f>IF(OR(salidas[[#This Row],[Client]]="Consumo interno",salidas[[#This Row],[Client]]="Desecho",salidas[[#This Row],[Amount]]&gt;0),salidas[[#This Row],[Amount]]*0,(salidas[[#This Row],[Amount]]*salidas[[#This Row],[Sale Price ($)]])*-1)</f>
        <v>2600000</v>
      </c>
    </row>
    <row r="349" spans="2:10" x14ac:dyDescent="0.35">
      <c r="B349" s="9">
        <v>44895</v>
      </c>
      <c r="C349">
        <v>179</v>
      </c>
      <c r="D349" t="s">
        <v>43</v>
      </c>
      <c r="E349" t="s">
        <v>127</v>
      </c>
      <c r="F349">
        <f>IFERROR(VLOOKUP(salidas[[#This Row],[Harvest Code]],entradas[],5,FALSE),"")</f>
        <v>2022</v>
      </c>
      <c r="G349">
        <v>-127</v>
      </c>
      <c r="H349">
        <f>IF(salidas[[#This Row],[Amount]]&gt;0,salidas[[#This Row],[Amount]]*1,salidas[[#This Row],[Amount]]*-1)</f>
        <v>127</v>
      </c>
      <c r="I349" s="1">
        <v>6500</v>
      </c>
      <c r="J349" s="1">
        <f>IF(OR(salidas[[#This Row],[Client]]="Consumo interno",salidas[[#This Row],[Client]]="Desecho",salidas[[#This Row],[Amount]]&gt;0),salidas[[#This Row],[Amount]]*0,(salidas[[#This Row],[Amount]]*salidas[[#This Row],[Sale Price ($)]])*-1)</f>
        <v>825500</v>
      </c>
    </row>
    <row r="350" spans="2:10" x14ac:dyDescent="0.35">
      <c r="B350" s="9">
        <v>44895</v>
      </c>
      <c r="D350" t="s">
        <v>43</v>
      </c>
      <c r="E350" t="s">
        <v>21</v>
      </c>
      <c r="F350">
        <f>IFERROR(VLOOKUP(salidas[[#This Row],[Harvest Code]],entradas[],5,FALSE),"")</f>
        <v>2022</v>
      </c>
      <c r="G350">
        <v>967</v>
      </c>
      <c r="H350">
        <f>IF(salidas[[#This Row],[Amount]]&gt;0,salidas[[#This Row],[Amount]]*1,salidas[[#This Row],[Amount]]*-1)</f>
        <v>967</v>
      </c>
      <c r="I350" s="1">
        <v>6500</v>
      </c>
      <c r="J350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351" spans="2:10" x14ac:dyDescent="0.35">
      <c r="B351" s="9">
        <v>44904</v>
      </c>
      <c r="C351">
        <v>180</v>
      </c>
      <c r="D351" t="s">
        <v>43</v>
      </c>
      <c r="E351" t="s">
        <v>127</v>
      </c>
      <c r="F351">
        <f>IFERROR(VLOOKUP(salidas[[#This Row],[Harvest Code]],entradas[],5,FALSE),"")</f>
        <v>2022</v>
      </c>
      <c r="G351">
        <v>-120</v>
      </c>
      <c r="H351">
        <f>IF(salidas[[#This Row],[Amount]]&gt;0,salidas[[#This Row],[Amount]]*1,salidas[[#This Row],[Amount]]*-1)</f>
        <v>120</v>
      </c>
      <c r="I351" s="1"/>
      <c r="J351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352" spans="2:10" x14ac:dyDescent="0.35">
      <c r="B352" s="9">
        <v>44904</v>
      </c>
      <c r="C352">
        <v>181</v>
      </c>
      <c r="D352" t="s">
        <v>43</v>
      </c>
      <c r="E352" t="s">
        <v>131</v>
      </c>
      <c r="F352">
        <f>IFERROR(VLOOKUP(salidas[[#This Row],[Harvest Code]],entradas[],5,FALSE),"")</f>
        <v>2022</v>
      </c>
      <c r="G352">
        <v>-50</v>
      </c>
      <c r="H352">
        <f>IF(salidas[[#This Row],[Amount]]&gt;0,salidas[[#This Row],[Amount]]*1,salidas[[#This Row],[Amount]]*-1)</f>
        <v>50</v>
      </c>
      <c r="I352" s="1"/>
      <c r="J352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353" spans="2:10" x14ac:dyDescent="0.35">
      <c r="B353" s="9">
        <v>44904</v>
      </c>
      <c r="C353">
        <v>182</v>
      </c>
      <c r="D353" t="s">
        <v>43</v>
      </c>
      <c r="E353" t="s">
        <v>117</v>
      </c>
      <c r="F353">
        <f>IFERROR(VLOOKUP(salidas[[#This Row],[Harvest Code]],entradas[],5,FALSE),"")</f>
        <v>2022</v>
      </c>
      <c r="G353">
        <v>-80</v>
      </c>
      <c r="H353">
        <f>IF(salidas[[#This Row],[Amount]]&gt;0,salidas[[#This Row],[Amount]]*1,salidas[[#This Row],[Amount]]*-1)</f>
        <v>80</v>
      </c>
      <c r="I353" s="1">
        <v>6500</v>
      </c>
      <c r="J353" s="1">
        <f>IF(OR(salidas[[#This Row],[Client]]="Consumo interno",salidas[[#This Row],[Client]]="Desecho",salidas[[#This Row],[Amount]]&gt;0),salidas[[#This Row],[Amount]]*0,(salidas[[#This Row],[Amount]]*salidas[[#This Row],[Sale Price ($)]])*-1)</f>
        <v>520000</v>
      </c>
    </row>
    <row r="354" spans="2:10" x14ac:dyDescent="0.35">
      <c r="B354" s="9">
        <v>44904</v>
      </c>
      <c r="C354">
        <v>184</v>
      </c>
      <c r="D354" t="s">
        <v>43</v>
      </c>
      <c r="E354" t="s">
        <v>117</v>
      </c>
      <c r="F354">
        <f>IFERROR(VLOOKUP(salidas[[#This Row],[Harvest Code]],entradas[],5,FALSE),"")</f>
        <v>2022</v>
      </c>
      <c r="G354">
        <v>-58</v>
      </c>
      <c r="H354">
        <f>IF(salidas[[#This Row],[Amount]]&gt;0,salidas[[#This Row],[Amount]]*1,salidas[[#This Row],[Amount]]*-1)</f>
        <v>58</v>
      </c>
      <c r="I354" s="1">
        <v>6500</v>
      </c>
      <c r="J354" s="1">
        <f>IF(OR(salidas[[#This Row],[Client]]="Consumo interno",salidas[[#This Row],[Client]]="Desecho",salidas[[#This Row],[Amount]]&gt;0),salidas[[#This Row],[Amount]]*0,(salidas[[#This Row],[Amount]]*salidas[[#This Row],[Sale Price ($)]])*-1)</f>
        <v>377000</v>
      </c>
    </row>
    <row r="355" spans="2:10" x14ac:dyDescent="0.35">
      <c r="B355" s="9">
        <v>44904</v>
      </c>
      <c r="C355">
        <v>183</v>
      </c>
      <c r="D355" t="s">
        <v>43</v>
      </c>
      <c r="E355" t="s">
        <v>109</v>
      </c>
      <c r="F355">
        <f>IFERROR(VLOOKUP(salidas[[#This Row],[Harvest Code]],entradas[],5,FALSE),"")</f>
        <v>2022</v>
      </c>
      <c r="G355">
        <v>-50</v>
      </c>
      <c r="H355">
        <f>IF(salidas[[#This Row],[Amount]]&gt;0,salidas[[#This Row],[Amount]]*1,salidas[[#This Row],[Amount]]*-1)</f>
        <v>50</v>
      </c>
      <c r="I355" s="1">
        <v>6500</v>
      </c>
      <c r="J355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</row>
    <row r="356" spans="2:10" x14ac:dyDescent="0.35">
      <c r="B356" s="9">
        <v>44904</v>
      </c>
      <c r="D356" t="s">
        <v>43</v>
      </c>
      <c r="E356" t="s">
        <v>21</v>
      </c>
      <c r="F356">
        <f>IFERROR(VLOOKUP(salidas[[#This Row],[Harvest Code]],entradas[],5,FALSE),"")</f>
        <v>2022</v>
      </c>
      <c r="G356">
        <v>358</v>
      </c>
      <c r="H356">
        <f>IF(salidas[[#This Row],[Amount]]&gt;0,salidas[[#This Row],[Amount]]*1,salidas[[#This Row],[Amount]]*-1)</f>
        <v>358</v>
      </c>
      <c r="I356" s="1">
        <v>6500</v>
      </c>
      <c r="J356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357" spans="2:10" x14ac:dyDescent="0.35">
      <c r="B357" s="9">
        <v>44933</v>
      </c>
      <c r="C357">
        <v>185</v>
      </c>
      <c r="D357" t="s">
        <v>47</v>
      </c>
      <c r="E357" t="s">
        <v>131</v>
      </c>
      <c r="F357">
        <f>IFERROR(VLOOKUP(salidas[[#This Row],[Harvest Code]],entradas[],5,FALSE),"")</f>
        <v>2023</v>
      </c>
      <c r="G357">
        <v>-100</v>
      </c>
      <c r="H357">
        <f>IF(salidas[[#This Row],[Amount]]&gt;0,salidas[[#This Row],[Amount]]*1,salidas[[#This Row],[Amount]]*-1)</f>
        <v>100</v>
      </c>
      <c r="I357" s="1">
        <v>6500</v>
      </c>
      <c r="J357" s="1">
        <f>IF(OR(salidas[[#This Row],[Client]]="Consumo interno",salidas[[#This Row],[Client]]="Desecho",salidas[[#This Row],[Amount]]&gt;0),salidas[[#This Row],[Amount]]*0,(salidas[[#This Row],[Amount]]*salidas[[#This Row],[Sale Price ($)]])*-1)</f>
        <v>650000</v>
      </c>
    </row>
    <row r="358" spans="2:10" x14ac:dyDescent="0.35">
      <c r="B358" s="9">
        <v>44933</v>
      </c>
      <c r="C358">
        <v>186</v>
      </c>
      <c r="D358" t="s">
        <v>47</v>
      </c>
      <c r="E358" t="s">
        <v>129</v>
      </c>
      <c r="F358">
        <f>IFERROR(VLOOKUP(salidas[[#This Row],[Harvest Code]],entradas[],5,FALSE),"")</f>
        <v>2023</v>
      </c>
      <c r="G358">
        <v>-50</v>
      </c>
      <c r="H358">
        <f>IF(salidas[[#This Row],[Amount]]&gt;0,salidas[[#This Row],[Amount]]*1,salidas[[#This Row],[Amount]]*-1)</f>
        <v>50</v>
      </c>
      <c r="I358" s="1">
        <v>6500</v>
      </c>
      <c r="J358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</row>
    <row r="359" spans="2:10" x14ac:dyDescent="0.35">
      <c r="B359" s="9">
        <v>44933</v>
      </c>
      <c r="C359">
        <v>187</v>
      </c>
      <c r="D359" t="s">
        <v>47</v>
      </c>
      <c r="E359" t="s">
        <v>117</v>
      </c>
      <c r="F359">
        <f>IFERROR(VLOOKUP(salidas[[#This Row],[Harvest Code]],entradas[],5,FALSE),"")</f>
        <v>2023</v>
      </c>
      <c r="G359">
        <v>-280</v>
      </c>
      <c r="H359">
        <f>IF(salidas[[#This Row],[Amount]]&gt;0,salidas[[#This Row],[Amount]]*1,salidas[[#This Row],[Amount]]*-1)</f>
        <v>280</v>
      </c>
      <c r="I359" s="1">
        <v>6500</v>
      </c>
      <c r="J359" s="1">
        <f>IF(OR(salidas[[#This Row],[Client]]="Consumo interno",salidas[[#This Row],[Client]]="Desecho",salidas[[#This Row],[Amount]]&gt;0),salidas[[#This Row],[Amount]]*0,(salidas[[#This Row],[Amount]]*salidas[[#This Row],[Sale Price ($)]])*-1)</f>
        <v>1820000</v>
      </c>
    </row>
    <row r="360" spans="2:10" x14ac:dyDescent="0.35">
      <c r="B360" s="9">
        <v>44933</v>
      </c>
      <c r="D360" t="s">
        <v>47</v>
      </c>
      <c r="E360" t="s">
        <v>21</v>
      </c>
      <c r="F360">
        <f>IFERROR(VLOOKUP(salidas[[#This Row],[Harvest Code]],entradas[],5,FALSE),"")</f>
        <v>2023</v>
      </c>
      <c r="G360">
        <v>1209</v>
      </c>
      <c r="H360">
        <f>IF(salidas[[#This Row],[Amount]]&gt;0,salidas[[#This Row],[Amount]]*1,salidas[[#This Row],[Amount]]*-1)</f>
        <v>1209</v>
      </c>
      <c r="I360" s="1">
        <v>6500</v>
      </c>
      <c r="J360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361" spans="2:10" x14ac:dyDescent="0.35">
      <c r="B361" s="9">
        <v>44935</v>
      </c>
      <c r="C361">
        <v>188</v>
      </c>
      <c r="D361" t="s">
        <v>47</v>
      </c>
      <c r="E361" t="s">
        <v>44</v>
      </c>
      <c r="F361">
        <f>IFERROR(VLOOKUP(salidas[[#This Row],[Harvest Code]],entradas[],5,FALSE),"")</f>
        <v>2023</v>
      </c>
      <c r="G361">
        <v>-209</v>
      </c>
      <c r="H361">
        <f>IF(salidas[[#This Row],[Amount]]&gt;0,salidas[[#This Row],[Amount]]*1,salidas[[#This Row],[Amount]]*-1)</f>
        <v>209</v>
      </c>
      <c r="I361" s="1">
        <v>6500</v>
      </c>
      <c r="J361" s="1">
        <f>IF(OR(salidas[[#This Row],[Client]]="Consumo interno",salidas[[#This Row],[Client]]="Desecho",salidas[[#This Row],[Amount]]&gt;0),salidas[[#This Row],[Amount]]*0,(salidas[[#This Row],[Amount]]*salidas[[#This Row],[Sale Price ($)]])*-1)</f>
        <v>1358500</v>
      </c>
    </row>
    <row r="362" spans="2:10" x14ac:dyDescent="0.35">
      <c r="B362" s="9">
        <v>44935</v>
      </c>
      <c r="C362">
        <v>189</v>
      </c>
      <c r="D362" t="s">
        <v>47</v>
      </c>
      <c r="E362" t="s">
        <v>117</v>
      </c>
      <c r="F362">
        <f>IFERROR(VLOOKUP(salidas[[#This Row],[Harvest Code]],entradas[],5,FALSE),"")</f>
        <v>2023</v>
      </c>
      <c r="G362">
        <v>-50</v>
      </c>
      <c r="H362">
        <f>IF(salidas[[#This Row],[Amount]]&gt;0,salidas[[#This Row],[Amount]]*1,salidas[[#This Row],[Amount]]*-1)</f>
        <v>50</v>
      </c>
      <c r="I362" s="1">
        <v>6500</v>
      </c>
      <c r="J362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</row>
    <row r="363" spans="2:10" x14ac:dyDescent="0.35">
      <c r="B363" s="9">
        <v>44943</v>
      </c>
      <c r="C363">
        <v>190</v>
      </c>
      <c r="D363" t="s">
        <v>47</v>
      </c>
      <c r="E363" t="s">
        <v>45</v>
      </c>
      <c r="F363">
        <f>IFERROR(VLOOKUP(salidas[[#This Row],[Harvest Code]],entradas[],5,FALSE),"")</f>
        <v>2023</v>
      </c>
      <c r="G363">
        <v>-178</v>
      </c>
      <c r="H363">
        <f>IF(salidas[[#This Row],[Amount]]&gt;0,salidas[[#This Row],[Amount]]*1,salidas[[#This Row],[Amount]]*-1)</f>
        <v>178</v>
      </c>
      <c r="I363" s="1">
        <v>6500</v>
      </c>
      <c r="J363" s="1">
        <f>IF(OR(salidas[[#This Row],[Client]]="Consumo interno",salidas[[#This Row],[Client]]="Desecho",salidas[[#This Row],[Amount]]&gt;0),salidas[[#This Row],[Amount]]*0,(salidas[[#This Row],[Amount]]*salidas[[#This Row],[Sale Price ($)]])*-1)</f>
        <v>1157000</v>
      </c>
    </row>
    <row r="364" spans="2:10" x14ac:dyDescent="0.35">
      <c r="B364" s="9">
        <v>44943</v>
      </c>
      <c r="C364">
        <v>191</v>
      </c>
      <c r="D364" t="s">
        <v>47</v>
      </c>
      <c r="E364" t="s">
        <v>131</v>
      </c>
      <c r="F364">
        <f>IFERROR(VLOOKUP(salidas[[#This Row],[Harvest Code]],entradas[],5,FALSE),"")</f>
        <v>2023</v>
      </c>
      <c r="G364">
        <v>-150</v>
      </c>
      <c r="H364">
        <f>IF(salidas[[#This Row],[Amount]]&gt;0,salidas[[#This Row],[Amount]]*1,salidas[[#This Row],[Amount]]*-1)</f>
        <v>150</v>
      </c>
      <c r="I364" s="1">
        <v>6500</v>
      </c>
      <c r="J364" s="1">
        <f>IF(OR(salidas[[#This Row],[Client]]="Consumo interno",salidas[[#This Row],[Client]]="Desecho",salidas[[#This Row],[Amount]]&gt;0),salidas[[#This Row],[Amount]]*0,(salidas[[#This Row],[Amount]]*salidas[[#This Row],[Sale Price ($)]])*-1)</f>
        <v>975000</v>
      </c>
    </row>
    <row r="365" spans="2:10" x14ac:dyDescent="0.35">
      <c r="B365" s="9">
        <v>44945</v>
      </c>
      <c r="C365">
        <v>192</v>
      </c>
      <c r="D365" t="s">
        <v>47</v>
      </c>
      <c r="E365" t="s">
        <v>117</v>
      </c>
      <c r="F365">
        <f>IFERROR(VLOOKUP(salidas[[#This Row],[Harvest Code]],entradas[],5,FALSE),"")</f>
        <v>2023</v>
      </c>
      <c r="G365">
        <v>-50</v>
      </c>
      <c r="H365">
        <f>IF(salidas[[#This Row],[Amount]]&gt;0,salidas[[#This Row],[Amount]]*1,salidas[[#This Row],[Amount]]*-1)</f>
        <v>50</v>
      </c>
      <c r="I365" s="1">
        <v>6500</v>
      </c>
      <c r="J365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</row>
    <row r="366" spans="2:10" x14ac:dyDescent="0.35">
      <c r="B366" s="9">
        <v>44945</v>
      </c>
      <c r="C366">
        <v>193</v>
      </c>
      <c r="D366" t="s">
        <v>47</v>
      </c>
      <c r="E366" t="s">
        <v>109</v>
      </c>
      <c r="F366">
        <f>IFERROR(VLOOKUP(salidas[[#This Row],[Harvest Code]],entradas[],5,FALSE),"")</f>
        <v>2023</v>
      </c>
      <c r="G366">
        <v>-50</v>
      </c>
      <c r="H366">
        <f>IF(salidas[[#This Row],[Amount]]&gt;0,salidas[[#This Row],[Amount]]*1,salidas[[#This Row],[Amount]]*-1)</f>
        <v>50</v>
      </c>
      <c r="I366" s="1">
        <v>6500</v>
      </c>
      <c r="J366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</row>
    <row r="367" spans="2:10" x14ac:dyDescent="0.35">
      <c r="B367" s="9">
        <v>44945</v>
      </c>
      <c r="C367">
        <v>194</v>
      </c>
      <c r="D367" t="s">
        <v>47</v>
      </c>
      <c r="E367" t="s">
        <v>120</v>
      </c>
      <c r="F367">
        <f>IFERROR(VLOOKUP(salidas[[#This Row],[Harvest Code]],entradas[],5,FALSE),"")</f>
        <v>2023</v>
      </c>
      <c r="G367">
        <v>-92</v>
      </c>
      <c r="H367">
        <f>IF(salidas[[#This Row],[Amount]]&gt;0,salidas[[#This Row],[Amount]]*1,salidas[[#This Row],[Amount]]*-1)</f>
        <v>92</v>
      </c>
      <c r="I367" s="1">
        <v>6500</v>
      </c>
      <c r="J367" s="1">
        <f>IF(OR(salidas[[#This Row],[Client]]="Consumo interno",salidas[[#This Row],[Client]]="Desecho",salidas[[#This Row],[Amount]]&gt;0),salidas[[#This Row],[Amount]]*0,(salidas[[#This Row],[Amount]]*salidas[[#This Row],[Sale Price ($)]])*-1)</f>
        <v>598000</v>
      </c>
    </row>
    <row r="368" spans="2:10" x14ac:dyDescent="0.35">
      <c r="B368" s="9">
        <v>44956</v>
      </c>
      <c r="C368">
        <v>195</v>
      </c>
      <c r="D368" t="s">
        <v>47</v>
      </c>
      <c r="E368" t="s">
        <v>126</v>
      </c>
      <c r="F368">
        <f>IFERROR(VLOOKUP(salidas[[#This Row],[Harvest Code]],entradas[],5,FALSE),"")</f>
        <v>2023</v>
      </c>
      <c r="G368">
        <v>-448</v>
      </c>
      <c r="H368">
        <f>IF(salidas[[#This Row],[Amount]]&gt;0,salidas[[#This Row],[Amount]]*1,salidas[[#This Row],[Amount]]*-1)</f>
        <v>448</v>
      </c>
      <c r="I368" s="1">
        <v>6500</v>
      </c>
      <c r="J368" s="1">
        <f>IF(OR(salidas[[#This Row],[Client]]="Consumo interno",salidas[[#This Row],[Client]]="Desecho",salidas[[#This Row],[Amount]]&gt;0),salidas[[#This Row],[Amount]]*0,(salidas[[#This Row],[Amount]]*salidas[[#This Row],[Sale Price ($)]])*-1)</f>
        <v>2912000</v>
      </c>
    </row>
    <row r="369" spans="2:10" x14ac:dyDescent="0.35">
      <c r="B369" s="9">
        <v>44956</v>
      </c>
      <c r="D369" t="s">
        <v>47</v>
      </c>
      <c r="E369" t="s">
        <v>21</v>
      </c>
      <c r="F369">
        <f>IFERROR(VLOOKUP(salidas[[#This Row],[Harvest Code]],entradas[],5,FALSE),"")</f>
        <v>2023</v>
      </c>
      <c r="G369">
        <v>662</v>
      </c>
      <c r="H369">
        <f>IF(salidas[[#This Row],[Amount]]&gt;0,salidas[[#This Row],[Amount]]*1,salidas[[#This Row],[Amount]]*-1)</f>
        <v>662</v>
      </c>
      <c r="I369" s="1">
        <v>6500</v>
      </c>
      <c r="J369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370" spans="2:10" x14ac:dyDescent="0.35">
      <c r="B370" s="9">
        <v>44957</v>
      </c>
      <c r="C370">
        <v>196</v>
      </c>
      <c r="D370" t="s">
        <v>47</v>
      </c>
      <c r="E370" t="s">
        <v>117</v>
      </c>
      <c r="F370">
        <f>IFERROR(VLOOKUP(salidas[[#This Row],[Harvest Code]],entradas[],5,FALSE),"")</f>
        <v>2023</v>
      </c>
      <c r="G370">
        <v>-30</v>
      </c>
      <c r="H370">
        <f>IF(salidas[[#This Row],[Amount]]&gt;0,salidas[[#This Row],[Amount]]*1,salidas[[#This Row],[Amount]]*-1)</f>
        <v>30</v>
      </c>
      <c r="I370" s="1">
        <v>6500</v>
      </c>
      <c r="J370" s="1">
        <f>IF(OR(salidas[[#This Row],[Client]]="Consumo interno",salidas[[#This Row],[Client]]="Desecho",salidas[[#This Row],[Amount]]&gt;0),salidas[[#This Row],[Amount]]*0,(salidas[[#This Row],[Amount]]*salidas[[#This Row],[Sale Price ($)]])*-1)</f>
        <v>195000</v>
      </c>
    </row>
    <row r="371" spans="2:10" x14ac:dyDescent="0.35">
      <c r="B371" s="9">
        <v>44957</v>
      </c>
      <c r="C371">
        <v>197</v>
      </c>
      <c r="D371" t="s">
        <v>47</v>
      </c>
      <c r="E371" t="s">
        <v>129</v>
      </c>
      <c r="F371">
        <f>IFERROR(VLOOKUP(salidas[[#This Row],[Harvest Code]],entradas[],5,FALSE),"")</f>
        <v>2023</v>
      </c>
      <c r="G371">
        <v>-30</v>
      </c>
      <c r="H371">
        <f>IF(salidas[[#This Row],[Amount]]&gt;0,salidas[[#This Row],[Amount]]*1,salidas[[#This Row],[Amount]]*-1)</f>
        <v>30</v>
      </c>
      <c r="I371" s="1">
        <v>6500</v>
      </c>
      <c r="J371" s="1">
        <f>IF(OR(salidas[[#This Row],[Client]]="Consumo interno",salidas[[#This Row],[Client]]="Desecho",salidas[[#This Row],[Amount]]&gt;0),salidas[[#This Row],[Amount]]*0,(salidas[[#This Row],[Amount]]*salidas[[#This Row],[Sale Price ($)]])*-1)</f>
        <v>195000</v>
      </c>
    </row>
    <row r="372" spans="2:10" x14ac:dyDescent="0.35">
      <c r="B372" s="9">
        <v>44957</v>
      </c>
      <c r="C372">
        <v>198</v>
      </c>
      <c r="D372" t="s">
        <v>47</v>
      </c>
      <c r="E372" t="s">
        <v>127</v>
      </c>
      <c r="F372">
        <f>IFERROR(VLOOKUP(salidas[[#This Row],[Harvest Code]],entradas[],5,FALSE),"")</f>
        <v>2023</v>
      </c>
      <c r="G372">
        <v>-120</v>
      </c>
      <c r="H372">
        <f>IF(salidas[[#This Row],[Amount]]&gt;0,salidas[[#This Row],[Amount]]*1,salidas[[#This Row],[Amount]]*-1)</f>
        <v>120</v>
      </c>
      <c r="I372" s="1">
        <v>6500</v>
      </c>
      <c r="J372" s="1">
        <f>IF(OR(salidas[[#This Row],[Client]]="Consumo interno",salidas[[#This Row],[Client]]="Desecho",salidas[[#This Row],[Amount]]&gt;0),salidas[[#This Row],[Amount]]*0,(salidas[[#This Row],[Amount]]*salidas[[#This Row],[Sale Price ($)]])*-1)</f>
        <v>780000</v>
      </c>
    </row>
    <row r="373" spans="2:10" x14ac:dyDescent="0.35">
      <c r="B373" s="9">
        <v>44957</v>
      </c>
      <c r="C373">
        <v>199</v>
      </c>
      <c r="D373" t="s">
        <v>47</v>
      </c>
      <c r="E373" t="s">
        <v>120</v>
      </c>
      <c r="F373">
        <f>IFERROR(VLOOKUP(salidas[[#This Row],[Harvest Code]],entradas[],5,FALSE),"")</f>
        <v>2023</v>
      </c>
      <c r="G373">
        <v>-290</v>
      </c>
      <c r="H373">
        <f>IF(salidas[[#This Row],[Amount]]&gt;0,salidas[[#This Row],[Amount]]*1,salidas[[#This Row],[Amount]]*-1)</f>
        <v>290</v>
      </c>
      <c r="I373" s="1">
        <v>6500</v>
      </c>
      <c r="J373" s="1">
        <f>IF(OR(salidas[[#This Row],[Client]]="Consumo interno",salidas[[#This Row],[Client]]="Desecho",salidas[[#This Row],[Amount]]&gt;0),salidas[[#This Row],[Amount]]*0,(salidas[[#This Row],[Amount]]*salidas[[#This Row],[Sale Price ($)]])*-1)</f>
        <v>1885000</v>
      </c>
    </row>
    <row r="374" spans="2:10" x14ac:dyDescent="0.35">
      <c r="B374" s="9">
        <v>44957</v>
      </c>
      <c r="C374">
        <v>200</v>
      </c>
      <c r="D374" t="s">
        <v>47</v>
      </c>
      <c r="E374" t="s">
        <v>131</v>
      </c>
      <c r="F374">
        <f>IFERROR(VLOOKUP(salidas[[#This Row],[Harvest Code]],entradas[],5,FALSE),"")</f>
        <v>2023</v>
      </c>
      <c r="G374">
        <v>-150</v>
      </c>
      <c r="H374">
        <f>IF(salidas[[#This Row],[Amount]]&gt;0,salidas[[#This Row],[Amount]]*1,salidas[[#This Row],[Amount]]*-1)</f>
        <v>150</v>
      </c>
      <c r="I374" s="1">
        <v>6500</v>
      </c>
      <c r="J374" s="1">
        <f>IF(OR(salidas[[#This Row],[Client]]="Consumo interno",salidas[[#This Row],[Client]]="Desecho",salidas[[#This Row],[Amount]]&gt;0),salidas[[#This Row],[Amount]]*0,(salidas[[#This Row],[Amount]]*salidas[[#This Row],[Sale Price ($)]])*-1)</f>
        <v>975000</v>
      </c>
    </row>
    <row r="375" spans="2:10" x14ac:dyDescent="0.35">
      <c r="B375" s="9">
        <v>44957</v>
      </c>
      <c r="D375" t="s">
        <v>47</v>
      </c>
      <c r="E375" t="s">
        <v>21</v>
      </c>
      <c r="F375">
        <f>IFERROR(VLOOKUP(salidas[[#This Row],[Harvest Code]],entradas[],5,FALSE),"")</f>
        <v>2023</v>
      </c>
      <c r="G375">
        <v>406</v>
      </c>
      <c r="H375">
        <f>IF(salidas[[#This Row],[Amount]]&gt;0,salidas[[#This Row],[Amount]]*1,salidas[[#This Row],[Amount]]*-1)</f>
        <v>406</v>
      </c>
      <c r="I375" s="1">
        <v>6500</v>
      </c>
      <c r="J375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376" spans="2:10" x14ac:dyDescent="0.35">
      <c r="B376" s="9">
        <v>44958</v>
      </c>
      <c r="C376">
        <v>201</v>
      </c>
      <c r="D376" t="s">
        <v>48</v>
      </c>
      <c r="E376" t="s">
        <v>131</v>
      </c>
      <c r="F376">
        <f>IFERROR(VLOOKUP(salidas[[#This Row],[Harvest Code]],entradas[],5,FALSE),"")</f>
        <v>2023</v>
      </c>
      <c r="G376">
        <v>-59</v>
      </c>
      <c r="H376">
        <f>IF(salidas[[#This Row],[Amount]]&gt;0,salidas[[#This Row],[Amount]]*1,salidas[[#This Row],[Amount]]*-1)</f>
        <v>59</v>
      </c>
      <c r="I376" s="1">
        <v>6500</v>
      </c>
      <c r="J376" s="1">
        <f>IF(OR(salidas[[#This Row],[Client]]="Consumo interno",salidas[[#This Row],[Client]]="Desecho",salidas[[#This Row],[Amount]]&gt;0),salidas[[#This Row],[Amount]]*0,(salidas[[#This Row],[Amount]]*salidas[[#This Row],[Sale Price ($)]])*-1)</f>
        <v>383500</v>
      </c>
    </row>
    <row r="377" spans="2:10" x14ac:dyDescent="0.35">
      <c r="B377" s="9">
        <v>44963</v>
      </c>
      <c r="C377">
        <v>202</v>
      </c>
      <c r="D377" t="s">
        <v>48</v>
      </c>
      <c r="E377" t="s">
        <v>117</v>
      </c>
      <c r="F377">
        <f>IFERROR(VLOOKUP(salidas[[#This Row],[Harvest Code]],entradas[],5,FALSE),"")</f>
        <v>2023</v>
      </c>
      <c r="G377">
        <v>-250</v>
      </c>
      <c r="H377">
        <f>IF(salidas[[#This Row],[Amount]]&gt;0,salidas[[#This Row],[Amount]]*1,salidas[[#This Row],[Amount]]*-1)</f>
        <v>250</v>
      </c>
      <c r="I377" s="1">
        <v>6500</v>
      </c>
      <c r="J377" s="1">
        <f>IF(OR(salidas[[#This Row],[Client]]="Consumo interno",salidas[[#This Row],[Client]]="Desecho",salidas[[#This Row],[Amount]]&gt;0),salidas[[#This Row],[Amount]]*0,(salidas[[#This Row],[Amount]]*salidas[[#This Row],[Sale Price ($)]])*-1)</f>
        <v>1625000</v>
      </c>
    </row>
    <row r="378" spans="2:10" x14ac:dyDescent="0.35">
      <c r="B378" s="9">
        <v>44963</v>
      </c>
      <c r="C378">
        <v>203</v>
      </c>
      <c r="D378" t="s">
        <v>48</v>
      </c>
      <c r="E378" t="s">
        <v>131</v>
      </c>
      <c r="F378">
        <f>IFERROR(VLOOKUP(salidas[[#This Row],[Harvest Code]],entradas[],5,FALSE),"")</f>
        <v>2023</v>
      </c>
      <c r="G378">
        <v>-165</v>
      </c>
      <c r="H378">
        <f>IF(salidas[[#This Row],[Amount]]&gt;0,salidas[[#This Row],[Amount]]*1,salidas[[#This Row],[Amount]]*-1)</f>
        <v>165</v>
      </c>
      <c r="I378" s="1">
        <v>6500</v>
      </c>
      <c r="J378" s="1">
        <f>IF(OR(salidas[[#This Row],[Client]]="Consumo interno",salidas[[#This Row],[Client]]="Desecho",salidas[[#This Row],[Amount]]&gt;0),salidas[[#This Row],[Amount]]*0,(salidas[[#This Row],[Amount]]*salidas[[#This Row],[Sale Price ($)]])*-1)</f>
        <v>1072500</v>
      </c>
    </row>
    <row r="379" spans="2:10" x14ac:dyDescent="0.35">
      <c r="B379" s="9">
        <v>44963</v>
      </c>
      <c r="C379">
        <v>204</v>
      </c>
      <c r="D379" t="s">
        <v>48</v>
      </c>
      <c r="E379" t="s">
        <v>129</v>
      </c>
      <c r="F379">
        <f>IFERROR(VLOOKUP(salidas[[#This Row],[Harvest Code]],entradas[],5,FALSE),"")</f>
        <v>2023</v>
      </c>
      <c r="G379">
        <v>-101</v>
      </c>
      <c r="H379">
        <f>IF(salidas[[#This Row],[Amount]]&gt;0,salidas[[#This Row],[Amount]]*1,salidas[[#This Row],[Amount]]*-1)</f>
        <v>101</v>
      </c>
      <c r="I379" s="1">
        <v>6500</v>
      </c>
      <c r="J379" s="1">
        <f>IF(OR(salidas[[#This Row],[Client]]="Consumo interno",salidas[[#This Row],[Client]]="Desecho",salidas[[#This Row],[Amount]]&gt;0),salidas[[#This Row],[Amount]]*0,(salidas[[#This Row],[Amount]]*salidas[[#This Row],[Sale Price ($)]])*-1)</f>
        <v>656500</v>
      </c>
    </row>
    <row r="380" spans="2:10" x14ac:dyDescent="0.35">
      <c r="B380" s="9">
        <v>44963</v>
      </c>
      <c r="C380">
        <v>205</v>
      </c>
      <c r="D380" t="s">
        <v>48</v>
      </c>
      <c r="E380" t="s">
        <v>109</v>
      </c>
      <c r="F380">
        <f>IFERROR(VLOOKUP(salidas[[#This Row],[Harvest Code]],entradas[],5,FALSE),"")</f>
        <v>2023</v>
      </c>
      <c r="G380">
        <v>-112</v>
      </c>
      <c r="H380">
        <f>IF(salidas[[#This Row],[Amount]]&gt;0,salidas[[#This Row],[Amount]]*1,salidas[[#This Row],[Amount]]*-1)</f>
        <v>112</v>
      </c>
      <c r="I380" s="1">
        <v>6500</v>
      </c>
      <c r="J380" s="1">
        <f>IF(OR(salidas[[#This Row],[Client]]="Consumo interno",salidas[[#This Row],[Client]]="Desecho",salidas[[#This Row],[Amount]]&gt;0),salidas[[#This Row],[Amount]]*0,(salidas[[#This Row],[Amount]]*salidas[[#This Row],[Sale Price ($)]])*-1)</f>
        <v>728000</v>
      </c>
    </row>
    <row r="381" spans="2:10" x14ac:dyDescent="0.35">
      <c r="B381" s="9">
        <v>44963</v>
      </c>
      <c r="D381" t="s">
        <v>48</v>
      </c>
      <c r="E381" t="s">
        <v>21</v>
      </c>
      <c r="F381">
        <f>IFERROR(VLOOKUP(salidas[[#This Row],[Harvest Code]],entradas[],5,FALSE),"")</f>
        <v>2023</v>
      </c>
      <c r="G381">
        <v>1168</v>
      </c>
      <c r="H381">
        <f>IF(salidas[[#This Row],[Amount]]&gt;0,salidas[[#This Row],[Amount]]*1,salidas[[#This Row],[Amount]]*-1)</f>
        <v>1168</v>
      </c>
      <c r="I381" s="1">
        <v>6500</v>
      </c>
      <c r="J381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382" spans="2:10" x14ac:dyDescent="0.35">
      <c r="B382" s="9">
        <v>44967</v>
      </c>
      <c r="C382">
        <v>206</v>
      </c>
      <c r="D382" t="s">
        <v>48</v>
      </c>
      <c r="E382" t="s">
        <v>124</v>
      </c>
      <c r="F382">
        <f>IFERROR(VLOOKUP(salidas[[#This Row],[Harvest Code]],entradas[],5,FALSE),"")</f>
        <v>2023</v>
      </c>
      <c r="G382">
        <v>-454</v>
      </c>
      <c r="H382">
        <f>IF(salidas[[#This Row],[Amount]]&gt;0,salidas[[#This Row],[Amount]]*1,salidas[[#This Row],[Amount]]*-1)</f>
        <v>454</v>
      </c>
      <c r="I382" s="1">
        <v>6500</v>
      </c>
      <c r="J382" s="1">
        <f>IF(OR(salidas[[#This Row],[Client]]="Consumo interno",salidas[[#This Row],[Client]]="Desecho",salidas[[#This Row],[Amount]]&gt;0),salidas[[#This Row],[Amount]]*0,(salidas[[#This Row],[Amount]]*salidas[[#This Row],[Sale Price ($)]])*-1)</f>
        <v>2951000</v>
      </c>
    </row>
    <row r="383" spans="2:10" x14ac:dyDescent="0.35">
      <c r="B383" s="9">
        <v>44967</v>
      </c>
      <c r="C383">
        <v>207</v>
      </c>
      <c r="D383" t="s">
        <v>48</v>
      </c>
      <c r="E383" t="s">
        <v>50</v>
      </c>
      <c r="F383">
        <f>IFERROR(VLOOKUP(salidas[[#This Row],[Harvest Code]],entradas[],5,FALSE),"")</f>
        <v>2023</v>
      </c>
      <c r="G383">
        <v>-27</v>
      </c>
      <c r="H383">
        <f>IF(salidas[[#This Row],[Amount]]&gt;0,salidas[[#This Row],[Amount]]*1,salidas[[#This Row],[Amount]]*-1)</f>
        <v>27</v>
      </c>
      <c r="I383" s="1">
        <v>6500</v>
      </c>
      <c r="J383" s="1">
        <f>IF(OR(salidas[[#This Row],[Client]]="Consumo interno",salidas[[#This Row],[Client]]="Desecho",salidas[[#This Row],[Amount]]&gt;0),salidas[[#This Row],[Amount]]*0,(salidas[[#This Row],[Amount]]*salidas[[#This Row],[Sale Price ($)]])*-1)</f>
        <v>175500</v>
      </c>
    </row>
    <row r="384" spans="2:10" x14ac:dyDescent="0.35">
      <c r="B384" s="9">
        <v>44971</v>
      </c>
      <c r="C384">
        <v>208</v>
      </c>
      <c r="D384" t="s">
        <v>48</v>
      </c>
      <c r="E384" t="s">
        <v>124</v>
      </c>
      <c r="F384">
        <f>IFERROR(VLOOKUP(salidas[[#This Row],[Harvest Code]],entradas[],5,FALSE),"")</f>
        <v>2023</v>
      </c>
      <c r="G384">
        <v>-431</v>
      </c>
      <c r="H384">
        <f>IF(salidas[[#This Row],[Amount]]&gt;0,salidas[[#This Row],[Amount]]*1,salidas[[#This Row],[Amount]]*-1)</f>
        <v>431</v>
      </c>
      <c r="I384" s="1">
        <v>6500</v>
      </c>
      <c r="J384" s="1">
        <f>IF(OR(salidas[[#This Row],[Client]]="Consumo interno",salidas[[#This Row],[Client]]="Desecho",salidas[[#This Row],[Amount]]&gt;0),salidas[[#This Row],[Amount]]*0,(salidas[[#This Row],[Amount]]*salidas[[#This Row],[Sale Price ($)]])*-1)</f>
        <v>2801500</v>
      </c>
    </row>
    <row r="385" spans="2:10" x14ac:dyDescent="0.35">
      <c r="B385" s="9">
        <v>44971</v>
      </c>
      <c r="C385">
        <v>209</v>
      </c>
      <c r="D385" t="s">
        <v>48</v>
      </c>
      <c r="E385" t="s">
        <v>124</v>
      </c>
      <c r="F385">
        <f>IFERROR(VLOOKUP(salidas[[#This Row],[Harvest Code]],entradas[],5,FALSE),"")</f>
        <v>2023</v>
      </c>
      <c r="G385">
        <v>-120</v>
      </c>
      <c r="H385">
        <f>IF(salidas[[#This Row],[Amount]]&gt;0,salidas[[#This Row],[Amount]]*1,salidas[[#This Row],[Amount]]*-1)</f>
        <v>120</v>
      </c>
      <c r="I385" s="1">
        <v>6500</v>
      </c>
      <c r="J385" s="1">
        <f>IF(OR(salidas[[#This Row],[Client]]="Consumo interno",salidas[[#This Row],[Client]]="Desecho",salidas[[#This Row],[Amount]]&gt;0),salidas[[#This Row],[Amount]]*0,(salidas[[#This Row],[Amount]]*salidas[[#This Row],[Sale Price ($)]])*-1)</f>
        <v>780000</v>
      </c>
    </row>
    <row r="386" spans="2:10" x14ac:dyDescent="0.35">
      <c r="B386" s="9">
        <v>44971</v>
      </c>
      <c r="C386">
        <v>210</v>
      </c>
      <c r="D386" t="s">
        <v>48</v>
      </c>
      <c r="E386" t="s">
        <v>131</v>
      </c>
      <c r="F386">
        <f>IFERROR(VLOOKUP(salidas[[#This Row],[Harvest Code]],entradas[],5,FALSE),"")</f>
        <v>2023</v>
      </c>
      <c r="G386">
        <v>-42</v>
      </c>
      <c r="H386">
        <f>IF(salidas[[#This Row],[Amount]]&gt;0,salidas[[#This Row],[Amount]]*1,salidas[[#This Row],[Amount]]*-1)</f>
        <v>42</v>
      </c>
      <c r="I386" s="1">
        <v>6500</v>
      </c>
      <c r="J386" s="1">
        <f>IF(OR(salidas[[#This Row],[Client]]="Consumo interno",salidas[[#This Row],[Client]]="Desecho",salidas[[#This Row],[Amount]]&gt;0),salidas[[#This Row],[Amount]]*0,(salidas[[#This Row],[Amount]]*salidas[[#This Row],[Sale Price ($)]])*-1)</f>
        <v>273000</v>
      </c>
    </row>
    <row r="387" spans="2:10" x14ac:dyDescent="0.35">
      <c r="B387" s="9">
        <v>44971</v>
      </c>
      <c r="C387">
        <v>211</v>
      </c>
      <c r="D387" t="s">
        <v>48</v>
      </c>
      <c r="E387" t="s">
        <v>117</v>
      </c>
      <c r="F387">
        <f>IFERROR(VLOOKUP(salidas[[#This Row],[Harvest Code]],entradas[],5,FALSE),"")</f>
        <v>2023</v>
      </c>
      <c r="G387">
        <v>-100</v>
      </c>
      <c r="H387">
        <f>IF(salidas[[#This Row],[Amount]]&gt;0,salidas[[#This Row],[Amount]]*1,salidas[[#This Row],[Amount]]*-1)</f>
        <v>100</v>
      </c>
      <c r="I387" s="1">
        <v>6500</v>
      </c>
      <c r="J387" s="1">
        <f>IF(OR(salidas[[#This Row],[Client]]="Consumo interno",salidas[[#This Row],[Client]]="Desecho",salidas[[#This Row],[Amount]]&gt;0),salidas[[#This Row],[Amount]]*0,(salidas[[#This Row],[Amount]]*salidas[[#This Row],[Sale Price ($)]])*-1)</f>
        <v>650000</v>
      </c>
    </row>
    <row r="388" spans="2:10" x14ac:dyDescent="0.35">
      <c r="B388" s="9">
        <v>44971</v>
      </c>
      <c r="C388">
        <v>212</v>
      </c>
      <c r="D388" t="s">
        <v>48</v>
      </c>
      <c r="E388" t="s">
        <v>129</v>
      </c>
      <c r="F388">
        <f>IFERROR(VLOOKUP(salidas[[#This Row],[Harvest Code]],entradas[],5,FALSE),"")</f>
        <v>2023</v>
      </c>
      <c r="G388">
        <v>-81</v>
      </c>
      <c r="H388">
        <f>IF(salidas[[#This Row],[Amount]]&gt;0,salidas[[#This Row],[Amount]]*1,salidas[[#This Row],[Amount]]*-1)</f>
        <v>81</v>
      </c>
      <c r="I388" s="1">
        <v>6500</v>
      </c>
      <c r="J388" s="1">
        <f>IF(OR(salidas[[#This Row],[Client]]="Consumo interno",salidas[[#This Row],[Client]]="Desecho",salidas[[#This Row],[Amount]]&gt;0),salidas[[#This Row],[Amount]]*0,(salidas[[#This Row],[Amount]]*salidas[[#This Row],[Sale Price ($)]])*-1)</f>
        <v>526500</v>
      </c>
    </row>
    <row r="389" spans="2:10" x14ac:dyDescent="0.35">
      <c r="B389" s="9">
        <v>44971</v>
      </c>
      <c r="C389">
        <v>213</v>
      </c>
      <c r="D389" t="s">
        <v>48</v>
      </c>
      <c r="E389" t="s">
        <v>127</v>
      </c>
      <c r="F389">
        <f>IFERROR(VLOOKUP(salidas[[#This Row],[Harvest Code]],entradas[],5,FALSE),"")</f>
        <v>2023</v>
      </c>
      <c r="G389">
        <v>-240</v>
      </c>
      <c r="H389">
        <f>IF(salidas[[#This Row],[Amount]]&gt;0,salidas[[#This Row],[Amount]]*1,salidas[[#This Row],[Amount]]*-1)</f>
        <v>240</v>
      </c>
      <c r="I389" s="1">
        <v>6500</v>
      </c>
      <c r="J389" s="1">
        <f>IF(OR(salidas[[#This Row],[Client]]="Consumo interno",salidas[[#This Row],[Client]]="Desecho",salidas[[#This Row],[Amount]]&gt;0),salidas[[#This Row],[Amount]]*0,(salidas[[#This Row],[Amount]]*salidas[[#This Row],[Sale Price ($)]])*-1)</f>
        <v>1560000</v>
      </c>
    </row>
    <row r="390" spans="2:10" x14ac:dyDescent="0.35">
      <c r="B390" s="9">
        <v>44971</v>
      </c>
      <c r="C390">
        <v>214</v>
      </c>
      <c r="D390" t="s">
        <v>48</v>
      </c>
      <c r="E390" t="s">
        <v>117</v>
      </c>
      <c r="F390">
        <f>IFERROR(VLOOKUP(salidas[[#This Row],[Harvest Code]],entradas[],5,FALSE),"")</f>
        <v>2023</v>
      </c>
      <c r="G390">
        <v>-40</v>
      </c>
      <c r="H390">
        <f>IF(salidas[[#This Row],[Amount]]&gt;0,salidas[[#This Row],[Amount]]*1,salidas[[#This Row],[Amount]]*-1)</f>
        <v>40</v>
      </c>
      <c r="I390" s="1">
        <v>6500</v>
      </c>
      <c r="J390" s="1">
        <f>IF(OR(salidas[[#This Row],[Client]]="Consumo interno",salidas[[#This Row],[Client]]="Desecho",salidas[[#This Row],[Amount]]&gt;0),salidas[[#This Row],[Amount]]*0,(salidas[[#This Row],[Amount]]*salidas[[#This Row],[Sale Price ($)]])*-1)</f>
        <v>260000</v>
      </c>
    </row>
    <row r="391" spans="2:10" x14ac:dyDescent="0.35">
      <c r="B391" s="9">
        <v>44971</v>
      </c>
      <c r="D391" t="s">
        <v>48</v>
      </c>
      <c r="E391" t="s">
        <v>21</v>
      </c>
      <c r="F391">
        <f>IFERROR(VLOOKUP(salidas[[#This Row],[Harvest Code]],entradas[],5,FALSE),"")</f>
        <v>2023</v>
      </c>
      <c r="G391">
        <v>1340</v>
      </c>
      <c r="H391">
        <f>IF(salidas[[#This Row],[Amount]]&gt;0,salidas[[#This Row],[Amount]]*1,salidas[[#This Row],[Amount]]*-1)</f>
        <v>1340</v>
      </c>
      <c r="I391" s="1">
        <v>6500</v>
      </c>
      <c r="J391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392" spans="2:10" x14ac:dyDescent="0.35">
      <c r="B392" s="9">
        <v>44975</v>
      </c>
      <c r="C392">
        <v>215</v>
      </c>
      <c r="D392" t="s">
        <v>48</v>
      </c>
      <c r="E392" t="s">
        <v>131</v>
      </c>
      <c r="F392">
        <f>IFERROR(VLOOKUP(salidas[[#This Row],[Harvest Code]],entradas[],5,FALSE),"")</f>
        <v>2023</v>
      </c>
      <c r="G392">
        <v>-140</v>
      </c>
      <c r="H392">
        <f>IF(salidas[[#This Row],[Amount]]&gt;0,salidas[[#This Row],[Amount]]*1,salidas[[#This Row],[Amount]]*-1)</f>
        <v>140</v>
      </c>
      <c r="I392" s="1">
        <v>6500</v>
      </c>
      <c r="J392" s="1">
        <f>IF(OR(salidas[[#This Row],[Client]]="Consumo interno",salidas[[#This Row],[Client]]="Desecho",salidas[[#This Row],[Amount]]&gt;0),salidas[[#This Row],[Amount]]*0,(salidas[[#This Row],[Amount]]*salidas[[#This Row],[Sale Price ($)]])*-1)</f>
        <v>910000</v>
      </c>
    </row>
    <row r="393" spans="2:10" x14ac:dyDescent="0.35">
      <c r="B393" s="9">
        <v>44980</v>
      </c>
      <c r="C393">
        <v>216</v>
      </c>
      <c r="D393" t="s">
        <v>48</v>
      </c>
      <c r="E393" t="s">
        <v>51</v>
      </c>
      <c r="F393">
        <f>IFERROR(VLOOKUP(salidas[[#This Row],[Harvest Code]],entradas[],5,FALSE),"")</f>
        <v>2023</v>
      </c>
      <c r="G393">
        <v>-50</v>
      </c>
      <c r="H393">
        <f>IF(salidas[[#This Row],[Amount]]&gt;0,salidas[[#This Row],[Amount]]*1,salidas[[#This Row],[Amount]]*-1)</f>
        <v>50</v>
      </c>
      <c r="I393" s="1">
        <v>6500</v>
      </c>
      <c r="J393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</row>
    <row r="394" spans="2:10" x14ac:dyDescent="0.35">
      <c r="B394" s="9">
        <v>44982</v>
      </c>
      <c r="C394">
        <v>217</v>
      </c>
      <c r="D394" t="s">
        <v>48</v>
      </c>
      <c r="E394" t="s">
        <v>31</v>
      </c>
      <c r="F394">
        <f>IFERROR(VLOOKUP(salidas[[#This Row],[Harvest Code]],entradas[],5,FALSE),"")</f>
        <v>2023</v>
      </c>
      <c r="G394">
        <v>-28</v>
      </c>
      <c r="H394">
        <f>IF(salidas[[#This Row],[Amount]]&gt;0,salidas[[#This Row],[Amount]]*1,salidas[[#This Row],[Amount]]*-1)</f>
        <v>28</v>
      </c>
      <c r="I394" s="1">
        <v>6500</v>
      </c>
      <c r="J394" s="1">
        <f>IF(OR(salidas[[#This Row],[Client]]="Consumo interno",salidas[[#This Row],[Client]]="Desecho",salidas[[#This Row],[Amount]]&gt;0),salidas[[#This Row],[Amount]]*0,(salidas[[#This Row],[Amount]]*salidas[[#This Row],[Sale Price ($)]])*-1)</f>
        <v>182000</v>
      </c>
    </row>
    <row r="395" spans="2:10" x14ac:dyDescent="0.35">
      <c r="B395" s="9">
        <v>44800</v>
      </c>
      <c r="D395" t="s">
        <v>27</v>
      </c>
      <c r="E395" t="s">
        <v>21</v>
      </c>
      <c r="F395">
        <f>IFERROR(VLOOKUP(salidas[[#This Row],[Harvest Code]],entradas[],5,FALSE),"")</f>
        <v>2022</v>
      </c>
      <c r="G395">
        <v>510</v>
      </c>
      <c r="H395">
        <f>IF(salidas[[#This Row],[Amount]]&gt;0,salidas[[#This Row],[Amount]]*1,salidas[[#This Row],[Amount]]*-1)</f>
        <v>510</v>
      </c>
      <c r="I395" s="1"/>
      <c r="J395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396" spans="2:10" x14ac:dyDescent="0.35">
      <c r="B396" s="9">
        <v>44816</v>
      </c>
      <c r="D396" t="s">
        <v>34</v>
      </c>
      <c r="E396" t="s">
        <v>21</v>
      </c>
      <c r="F396">
        <f>IFERROR(VLOOKUP(salidas[[#This Row],[Harvest Code]],entradas[],5,FALSE),"")</f>
        <v>2022</v>
      </c>
      <c r="G396">
        <v>1600</v>
      </c>
      <c r="H396">
        <f>IF(salidas[[#This Row],[Amount]]&gt;0,salidas[[#This Row],[Amount]]*1,salidas[[#This Row],[Amount]]*-1)</f>
        <v>1600</v>
      </c>
      <c r="I396" s="1"/>
      <c r="J396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397" spans="2:10" x14ac:dyDescent="0.35">
      <c r="B397" s="9">
        <v>44819</v>
      </c>
      <c r="D397" t="s">
        <v>34</v>
      </c>
      <c r="E397" t="s">
        <v>21</v>
      </c>
      <c r="F397">
        <f>IFERROR(VLOOKUP(salidas[[#This Row],[Harvest Code]],entradas[],5,FALSE),"")</f>
        <v>2022</v>
      </c>
      <c r="G397">
        <v>366</v>
      </c>
      <c r="H397">
        <f>IF(salidas[[#This Row],[Amount]]&gt;0,salidas[[#This Row],[Amount]]*1,salidas[[#This Row],[Amount]]*-1)</f>
        <v>366</v>
      </c>
      <c r="I397" s="1">
        <v>6500</v>
      </c>
      <c r="J397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398" spans="2:10" x14ac:dyDescent="0.35">
      <c r="B398" s="9">
        <v>44823</v>
      </c>
      <c r="D398" t="s">
        <v>34</v>
      </c>
      <c r="E398" t="s">
        <v>21</v>
      </c>
      <c r="F398">
        <f>IFERROR(VLOOKUP(salidas[[#This Row],[Harvest Code]],entradas[],5,FALSE),"")</f>
        <v>2022</v>
      </c>
      <c r="G398">
        <v>424</v>
      </c>
      <c r="H398">
        <f>IF(salidas[[#This Row],[Amount]]&gt;0,salidas[[#This Row],[Amount]]*1,salidas[[#This Row],[Amount]]*-1)</f>
        <v>424</v>
      </c>
      <c r="I398" s="1">
        <v>6500</v>
      </c>
      <c r="J398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399" spans="2:10" x14ac:dyDescent="0.35">
      <c r="B399" s="9">
        <v>44867</v>
      </c>
      <c r="D399" t="s">
        <v>40</v>
      </c>
      <c r="E399" t="s">
        <v>21</v>
      </c>
      <c r="F399">
        <f>IFERROR(VLOOKUP(salidas[[#This Row],[Harvest Code]],entradas[],5,FALSE),"")</f>
        <v>2022</v>
      </c>
      <c r="G399">
        <v>1114</v>
      </c>
      <c r="H399">
        <f>IF(salidas[[#This Row],[Amount]]&gt;0,salidas[[#This Row],[Amount]]*1,salidas[[#This Row],[Amount]]*-1)</f>
        <v>1114</v>
      </c>
      <c r="I399" s="1"/>
      <c r="J399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400" spans="2:10" x14ac:dyDescent="0.35">
      <c r="B400" s="9">
        <v>45020</v>
      </c>
      <c r="C400">
        <v>218</v>
      </c>
      <c r="D400" t="s">
        <v>73</v>
      </c>
      <c r="E400" t="s">
        <v>51</v>
      </c>
      <c r="F400">
        <f>IFERROR(VLOOKUP(salidas[[#This Row],[Harvest Code]],entradas[],5,FALSE),"")</f>
        <v>2023</v>
      </c>
      <c r="G400">
        <v>-50</v>
      </c>
      <c r="H400">
        <f>IF(salidas[[#This Row],[Amount]]&gt;0,salidas[[#This Row],[Amount]]*1,salidas[[#This Row],[Amount]]*-1)</f>
        <v>50</v>
      </c>
      <c r="I400" s="1">
        <v>6500</v>
      </c>
      <c r="J400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</row>
    <row r="401" spans="2:12" x14ac:dyDescent="0.35">
      <c r="B401" s="9">
        <v>45020</v>
      </c>
      <c r="C401">
        <v>219</v>
      </c>
      <c r="D401" t="s">
        <v>73</v>
      </c>
      <c r="E401" t="s">
        <v>129</v>
      </c>
      <c r="F401">
        <f>IFERROR(VLOOKUP(salidas[[#This Row],[Harvest Code]],entradas[],5,FALSE),"")</f>
        <v>2023</v>
      </c>
      <c r="G401">
        <v>-50</v>
      </c>
      <c r="H401">
        <f>IF(salidas[[#This Row],[Amount]]&gt;0,salidas[[#This Row],[Amount]]*1,salidas[[#This Row],[Amount]]*-1)</f>
        <v>50</v>
      </c>
      <c r="I401" s="1">
        <v>6500</v>
      </c>
      <c r="J401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</row>
    <row r="402" spans="2:12" x14ac:dyDescent="0.35">
      <c r="B402" s="9">
        <v>45027</v>
      </c>
      <c r="C402">
        <v>226</v>
      </c>
      <c r="D402" t="s">
        <v>73</v>
      </c>
      <c r="E402" t="s">
        <v>124</v>
      </c>
      <c r="F402">
        <f>IFERROR(VLOOKUP(salidas[[#This Row],[Harvest Code]],entradas[],5,FALSE),"")</f>
        <v>2023</v>
      </c>
      <c r="G402">
        <v>-120</v>
      </c>
      <c r="H402">
        <f>IF(salidas[[#This Row],[Amount]]&gt;0,salidas[[#This Row],[Amount]]*1,salidas[[#This Row],[Amount]]*-1)</f>
        <v>120</v>
      </c>
      <c r="I402" s="1">
        <v>6500</v>
      </c>
      <c r="J402" s="1">
        <f>IF(OR(salidas[[#This Row],[Client]]="Consumo interno",salidas[[#This Row],[Client]]="Desecho",salidas[[#This Row],[Amount]]&gt;0),salidas[[#This Row],[Amount]]*0,(salidas[[#This Row],[Amount]]*salidas[[#This Row],[Sale Price ($)]])*-1)</f>
        <v>780000</v>
      </c>
    </row>
    <row r="403" spans="2:12" x14ac:dyDescent="0.35">
      <c r="B403" s="9">
        <v>45024</v>
      </c>
      <c r="C403">
        <v>222</v>
      </c>
      <c r="D403" t="s">
        <v>73</v>
      </c>
      <c r="E403" t="s">
        <v>127</v>
      </c>
      <c r="F403">
        <f>IFERROR(VLOOKUP(salidas[[#This Row],[Harvest Code]],entradas[],5,FALSE),"")</f>
        <v>2023</v>
      </c>
      <c r="G403">
        <v>-121</v>
      </c>
      <c r="H403">
        <f>IF(salidas[[#This Row],[Amount]]&gt;0,salidas[[#This Row],[Amount]]*1,salidas[[#This Row],[Amount]]*-1)</f>
        <v>121</v>
      </c>
      <c r="I403" s="1">
        <v>6500</v>
      </c>
      <c r="J403" s="1">
        <f>IF(OR(salidas[[#This Row],[Client]]="Consumo interno",salidas[[#This Row],[Client]]="Desecho",salidas[[#This Row],[Amount]]&gt;0),salidas[[#This Row],[Amount]]*0,(salidas[[#This Row],[Amount]]*salidas[[#This Row],[Sale Price ($)]])*-1)</f>
        <v>786500</v>
      </c>
    </row>
    <row r="404" spans="2:12" x14ac:dyDescent="0.35">
      <c r="B404" s="9">
        <v>45028</v>
      </c>
      <c r="C404">
        <v>229</v>
      </c>
      <c r="D404" t="s">
        <v>73</v>
      </c>
      <c r="E404" t="s">
        <v>127</v>
      </c>
      <c r="F404">
        <f>IFERROR(VLOOKUP(salidas[[#This Row],[Harvest Code]],entradas[],5,FALSE),"")</f>
        <v>2023</v>
      </c>
      <c r="G404">
        <v>-120</v>
      </c>
      <c r="H404">
        <f>IF(salidas[[#This Row],[Amount]]&gt;0,salidas[[#This Row],[Amount]]*1,salidas[[#This Row],[Amount]]*-1)</f>
        <v>120</v>
      </c>
      <c r="I404" s="1">
        <v>6500</v>
      </c>
      <c r="J404" s="1">
        <f>IF(OR(salidas[[#This Row],[Client]]="Consumo interno",salidas[[#This Row],[Client]]="Desecho",salidas[[#This Row],[Amount]]&gt;0),salidas[[#This Row],[Amount]]*0,(salidas[[#This Row],[Amount]]*salidas[[#This Row],[Sale Price ($)]])*-1)</f>
        <v>780000</v>
      </c>
    </row>
    <row r="405" spans="2:12" x14ac:dyDescent="0.35">
      <c r="B405" s="9">
        <v>45028</v>
      </c>
      <c r="C405">
        <v>228</v>
      </c>
      <c r="D405" t="s">
        <v>73</v>
      </c>
      <c r="E405" t="s">
        <v>31</v>
      </c>
      <c r="F405">
        <f>IFERROR(VLOOKUP(salidas[[#This Row],[Harvest Code]],entradas[],5,FALSE),"")</f>
        <v>2023</v>
      </c>
      <c r="G405">
        <v>-200</v>
      </c>
      <c r="H405">
        <f>IF(salidas[[#This Row],[Amount]]&gt;0,salidas[[#This Row],[Amount]]*1,salidas[[#This Row],[Amount]]*-1)</f>
        <v>200</v>
      </c>
      <c r="I405" s="1">
        <v>6500</v>
      </c>
      <c r="J405" s="1">
        <f>IF(OR(salidas[[#This Row],[Client]]="Consumo interno",salidas[[#This Row],[Client]]="Desecho",salidas[[#This Row],[Amount]]&gt;0),salidas[[#This Row],[Amount]]*0,(salidas[[#This Row],[Amount]]*salidas[[#This Row],[Sale Price ($)]])*-1)</f>
        <v>1300000</v>
      </c>
    </row>
    <row r="406" spans="2:12" x14ac:dyDescent="0.35">
      <c r="B406" s="9">
        <v>45028</v>
      </c>
      <c r="C406">
        <v>230</v>
      </c>
      <c r="D406" t="s">
        <v>73</v>
      </c>
      <c r="E406" t="s">
        <v>74</v>
      </c>
      <c r="F406">
        <f>IFERROR(VLOOKUP(salidas[[#This Row],[Harvest Code]],entradas[],5,FALSE),"")</f>
        <v>2023</v>
      </c>
      <c r="G406">
        <v>-41</v>
      </c>
      <c r="H406">
        <f>IF(salidas[[#This Row],[Amount]]&gt;0,salidas[[#This Row],[Amount]]*1,salidas[[#This Row],[Amount]]*-1)</f>
        <v>41</v>
      </c>
      <c r="I406" s="1">
        <v>6500</v>
      </c>
      <c r="J406" s="1">
        <f>IF(OR(salidas[[#This Row],[Client]]="Consumo interno",salidas[[#This Row],[Client]]="Desecho",salidas[[#This Row],[Amount]]&gt;0),salidas[[#This Row],[Amount]]*0,(salidas[[#This Row],[Amount]]*salidas[[#This Row],[Sale Price ($)]])*-1)</f>
        <v>266500</v>
      </c>
    </row>
    <row r="407" spans="2:12" x14ac:dyDescent="0.35">
      <c r="B407" s="9">
        <v>45027</v>
      </c>
      <c r="C407">
        <v>227</v>
      </c>
      <c r="D407" t="s">
        <v>73</v>
      </c>
      <c r="E407" t="s">
        <v>117</v>
      </c>
      <c r="F407">
        <f>IFERROR(VLOOKUP(salidas[[#This Row],[Harvest Code]],entradas[],5,FALSE),"")</f>
        <v>2023</v>
      </c>
      <c r="G407">
        <v>-100</v>
      </c>
      <c r="H407">
        <f>IF(salidas[[#This Row],[Amount]]&gt;0,salidas[[#This Row],[Amount]]*1,salidas[[#This Row],[Amount]]*-1)</f>
        <v>100</v>
      </c>
      <c r="I407" s="1">
        <v>6500</v>
      </c>
      <c r="J407" s="1">
        <f>IF(OR(salidas[[#This Row],[Client]]="Consumo interno",salidas[[#This Row],[Client]]="Desecho",salidas[[#This Row],[Amount]]&gt;0),salidas[[#This Row],[Amount]]*0,(salidas[[#This Row],[Amount]]*salidas[[#This Row],[Sale Price ($)]])*-1)</f>
        <v>650000</v>
      </c>
    </row>
    <row r="408" spans="2:12" x14ac:dyDescent="0.35">
      <c r="B408" s="9">
        <v>45024</v>
      </c>
      <c r="C408">
        <v>225</v>
      </c>
      <c r="D408" t="s">
        <v>73</v>
      </c>
      <c r="E408" t="s">
        <v>18</v>
      </c>
      <c r="F408">
        <f>IFERROR(VLOOKUP(salidas[[#This Row],[Harvest Code]],entradas[],5,FALSE),"")</f>
        <v>2023</v>
      </c>
      <c r="G408">
        <v>-46</v>
      </c>
      <c r="H408">
        <f>IF(salidas[[#This Row],[Amount]]&gt;0,salidas[[#This Row],[Amount]]*1,salidas[[#This Row],[Amount]]*-1)</f>
        <v>46</v>
      </c>
      <c r="I408" s="1">
        <v>6500</v>
      </c>
      <c r="J408" s="1">
        <f>IF(OR(salidas[[#This Row],[Client]]="Consumo interno",salidas[[#This Row],[Client]]="Desecho",salidas[[#This Row],[Amount]]&gt;0),salidas[[#This Row],[Amount]]*0,(salidas[[#This Row],[Amount]]*salidas[[#This Row],[Sale Price ($)]])*-1)</f>
        <v>299000</v>
      </c>
    </row>
    <row r="409" spans="2:12" x14ac:dyDescent="0.35">
      <c r="B409" s="9">
        <v>45024</v>
      </c>
      <c r="C409">
        <v>224</v>
      </c>
      <c r="D409" t="s">
        <v>73</v>
      </c>
      <c r="E409" t="s">
        <v>129</v>
      </c>
      <c r="F409">
        <f>IFERROR(VLOOKUP(salidas[[#This Row],[Harvest Code]],entradas[],5,FALSE),"")</f>
        <v>2023</v>
      </c>
      <c r="G409">
        <v>-50</v>
      </c>
      <c r="H409">
        <f>IF(salidas[[#This Row],[Amount]]&gt;0,salidas[[#This Row],[Amount]]*1,salidas[[#This Row],[Amount]]*-1)</f>
        <v>50</v>
      </c>
      <c r="I409" s="1">
        <v>6500</v>
      </c>
      <c r="J409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</row>
    <row r="410" spans="2:12" x14ac:dyDescent="0.35">
      <c r="B410" s="9">
        <v>45024</v>
      </c>
      <c r="C410">
        <v>223</v>
      </c>
      <c r="D410" t="s">
        <v>73</v>
      </c>
      <c r="E410" t="s">
        <v>131</v>
      </c>
      <c r="F410">
        <f>IFERROR(VLOOKUP(salidas[[#This Row],[Harvest Code]],entradas[],5,FALSE),"")</f>
        <v>2023</v>
      </c>
      <c r="G410">
        <v>-60</v>
      </c>
      <c r="H410">
        <f>IF(salidas[[#This Row],[Amount]]&gt;0,salidas[[#This Row],[Amount]]*1,salidas[[#This Row],[Amount]]*-1)</f>
        <v>60</v>
      </c>
      <c r="I410" s="1">
        <v>6500</v>
      </c>
      <c r="J410" s="1">
        <f>IF(OR(salidas[[#This Row],[Client]]="Consumo interno",salidas[[#This Row],[Client]]="Desecho",salidas[[#This Row],[Amount]]&gt;0),salidas[[#This Row],[Amount]]*0,(salidas[[#This Row],[Amount]]*salidas[[#This Row],[Sale Price ($)]])*-1)</f>
        <v>390000</v>
      </c>
    </row>
    <row r="411" spans="2:12" x14ac:dyDescent="0.35">
      <c r="B411" s="9">
        <v>45024</v>
      </c>
      <c r="C411">
        <v>221</v>
      </c>
      <c r="D411" t="s">
        <v>73</v>
      </c>
      <c r="E411" t="s">
        <v>117</v>
      </c>
      <c r="F411">
        <f>IFERROR(VLOOKUP(salidas[[#This Row],[Harvest Code]],entradas[],5,FALSE),"")</f>
        <v>2023</v>
      </c>
      <c r="G411">
        <v>-60</v>
      </c>
      <c r="H411">
        <f>IF(salidas[[#This Row],[Amount]]&gt;0,salidas[[#This Row],[Amount]]*1,salidas[[#This Row],[Amount]]*-1)</f>
        <v>60</v>
      </c>
      <c r="I411" s="1">
        <v>6500</v>
      </c>
      <c r="J411" s="1">
        <f>IF(OR(salidas[[#This Row],[Client]]="Consumo interno",salidas[[#This Row],[Client]]="Desecho",salidas[[#This Row],[Amount]]&gt;0),salidas[[#This Row],[Amount]]*0,(salidas[[#This Row],[Amount]]*salidas[[#This Row],[Sale Price ($)]])*-1)</f>
        <v>390000</v>
      </c>
    </row>
    <row r="412" spans="2:12" x14ac:dyDescent="0.35">
      <c r="B412" s="9">
        <v>45021</v>
      </c>
      <c r="C412">
        <v>220</v>
      </c>
      <c r="D412" t="s">
        <v>73</v>
      </c>
      <c r="E412" t="s">
        <v>117</v>
      </c>
      <c r="F412">
        <f>IFERROR(VLOOKUP(salidas[[#This Row],[Harvest Code]],entradas[],5,FALSE),"")</f>
        <v>2023</v>
      </c>
      <c r="G412">
        <v>-52</v>
      </c>
      <c r="H412">
        <f>IF(salidas[[#This Row],[Amount]]&gt;0,salidas[[#This Row],[Amount]]*1,salidas[[#This Row],[Amount]]*-1)</f>
        <v>52</v>
      </c>
      <c r="I412" s="1">
        <v>6500</v>
      </c>
      <c r="J412" s="1">
        <f>IF(OR(salidas[[#This Row],[Client]]="Consumo interno",salidas[[#This Row],[Client]]="Desecho",salidas[[#This Row],[Amount]]&gt;0),salidas[[#This Row],[Amount]]*0,(salidas[[#This Row],[Amount]]*salidas[[#This Row],[Sale Price ($)]])*-1)</f>
        <v>338000</v>
      </c>
    </row>
    <row r="413" spans="2:12" x14ac:dyDescent="0.35">
      <c r="B413" s="9">
        <v>45019</v>
      </c>
      <c r="D413" t="s">
        <v>73</v>
      </c>
      <c r="E413" t="s">
        <v>21</v>
      </c>
      <c r="F413">
        <f>IFERROR(VLOOKUP(salidas[[#This Row],[Harvest Code]],entradas[],5,FALSE),"")</f>
        <v>2023</v>
      </c>
      <c r="G413">
        <v>1120</v>
      </c>
      <c r="H413">
        <f>IF(salidas[[#This Row],[Amount]]&gt;0,salidas[[#This Row],[Amount]]*1,salidas[[#This Row],[Amount]]*-1)</f>
        <v>1120</v>
      </c>
      <c r="I413" s="1">
        <v>6500</v>
      </c>
      <c r="J413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414" spans="2:12" x14ac:dyDescent="0.35">
      <c r="B414" s="9">
        <v>45036</v>
      </c>
      <c r="C414" s="28">
        <v>232</v>
      </c>
      <c r="D414" t="s">
        <v>75</v>
      </c>
      <c r="E414" t="s">
        <v>127</v>
      </c>
      <c r="F414">
        <f>IFERROR(VLOOKUP(salidas[[#This Row],[Harvest Code]],entradas[],5,FALSE),"")</f>
        <v>2023</v>
      </c>
      <c r="G414">
        <v>-161</v>
      </c>
      <c r="H414">
        <f>IF(salidas[[#This Row],[Amount]]&gt;0,salidas[[#This Row],[Amount]]*1,salidas[[#This Row],[Amount]]*-1)</f>
        <v>161</v>
      </c>
      <c r="I414" s="1">
        <v>6500</v>
      </c>
      <c r="J414" s="1">
        <f>IF(OR(salidas[[#This Row],[Client]]="Consumo interno",salidas[[#This Row],[Client]]="Desecho",salidas[[#This Row],[Amount]]&gt;0),salidas[[#This Row],[Amount]]*0,(salidas[[#This Row],[Amount]]*salidas[[#This Row],[Sale Price ($)]])*-1)</f>
        <v>1046500</v>
      </c>
    </row>
    <row r="415" spans="2:12" x14ac:dyDescent="0.35">
      <c r="B415" s="9">
        <v>45036</v>
      </c>
      <c r="C415" s="28">
        <v>233</v>
      </c>
      <c r="D415" t="s">
        <v>75</v>
      </c>
      <c r="E415" t="s">
        <v>76</v>
      </c>
      <c r="F415">
        <f>IFERROR(VLOOKUP(salidas[[#This Row],[Harvest Code]],entradas[],5,FALSE),"")</f>
        <v>2023</v>
      </c>
      <c r="G415">
        <v>-80</v>
      </c>
      <c r="H415">
        <f>IF(salidas[[#This Row],[Amount]]&gt;0,salidas[[#This Row],[Amount]]*1,salidas[[#This Row],[Amount]]*-1)</f>
        <v>80</v>
      </c>
      <c r="I415" s="1">
        <v>6500</v>
      </c>
      <c r="J415" s="1">
        <f>IF(OR(salidas[[#This Row],[Client]]="Consumo interno",salidas[[#This Row],[Client]]="Desecho",salidas[[#This Row],[Amount]]&gt;0),salidas[[#This Row],[Amount]]*0,(salidas[[#This Row],[Amount]]*salidas[[#This Row],[Sale Price ($)]])*-1)</f>
        <v>520000</v>
      </c>
      <c r="L415">
        <v>408</v>
      </c>
    </row>
    <row r="416" spans="2:12" x14ac:dyDescent="0.35">
      <c r="B416" s="9">
        <v>45036</v>
      </c>
      <c r="C416" s="28">
        <v>234</v>
      </c>
      <c r="D416" t="s">
        <v>75</v>
      </c>
      <c r="E416" t="s">
        <v>109</v>
      </c>
      <c r="F416">
        <f>IFERROR(VLOOKUP(salidas[[#This Row],[Harvest Code]],entradas[],5,FALSE),"")</f>
        <v>2023</v>
      </c>
      <c r="G416">
        <v>-100</v>
      </c>
      <c r="H416">
        <f>IF(salidas[[#This Row],[Amount]]&gt;0,salidas[[#This Row],[Amount]]*1,salidas[[#This Row],[Amount]]*-1)</f>
        <v>100</v>
      </c>
      <c r="I416" s="1">
        <v>6500</v>
      </c>
      <c r="J416" s="1">
        <f>IF(OR(salidas[[#This Row],[Client]]="Consumo interno",salidas[[#This Row],[Client]]="Desecho",salidas[[#This Row],[Amount]]&gt;0),salidas[[#This Row],[Amount]]*0,(salidas[[#This Row],[Amount]]*salidas[[#This Row],[Sale Price ($)]])*-1)</f>
        <v>650000</v>
      </c>
      <c r="L416">
        <v>150</v>
      </c>
    </row>
    <row r="417" spans="2:12" x14ac:dyDescent="0.35">
      <c r="B417" s="9">
        <v>45028</v>
      </c>
      <c r="C417">
        <v>231</v>
      </c>
      <c r="D417" t="s">
        <v>73</v>
      </c>
      <c r="E417" t="s">
        <v>117</v>
      </c>
      <c r="F417">
        <f>IFERROR(VLOOKUP(salidas[[#This Row],[Harvest Code]],entradas[],5,FALSE),"")</f>
        <v>2023</v>
      </c>
      <c r="G417">
        <v>-50</v>
      </c>
      <c r="H417">
        <f>IF(salidas[[#This Row],[Amount]]&gt;0,salidas[[#This Row],[Amount]]*1,salidas[[#This Row],[Amount]]*-1)</f>
        <v>50</v>
      </c>
      <c r="I417" s="1">
        <v>6500</v>
      </c>
      <c r="J417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  <c r="L417">
        <v>110</v>
      </c>
    </row>
    <row r="418" spans="2:12" x14ac:dyDescent="0.35">
      <c r="B418" s="9">
        <v>45040</v>
      </c>
      <c r="C418" s="28">
        <v>235</v>
      </c>
      <c r="D418" t="s">
        <v>75</v>
      </c>
      <c r="E418" t="s">
        <v>112</v>
      </c>
      <c r="F418">
        <f>IFERROR(VLOOKUP(salidas[[#This Row],[Harvest Code]],entradas[],5,FALSE),"")</f>
        <v>2023</v>
      </c>
      <c r="G418">
        <v>-150</v>
      </c>
      <c r="H418">
        <f>IF(salidas[[#This Row],[Amount]]&gt;0,salidas[[#This Row],[Amount]]*1,salidas[[#This Row],[Amount]]*-1)</f>
        <v>150</v>
      </c>
      <c r="I418" s="1">
        <v>6500</v>
      </c>
      <c r="J418" s="1">
        <f>IF(OR(salidas[[#This Row],[Client]]="Consumo interno",salidas[[#This Row],[Client]]="Desecho",salidas[[#This Row],[Amount]]&gt;0),salidas[[#This Row],[Amount]]*0,(salidas[[#This Row],[Amount]]*salidas[[#This Row],[Sale Price ($)]])*-1)</f>
        <v>975000</v>
      </c>
      <c r="L418">
        <f>SUM(L415:L417)</f>
        <v>668</v>
      </c>
    </row>
    <row r="419" spans="2:12" x14ac:dyDescent="0.35">
      <c r="B419" s="9">
        <v>45041</v>
      </c>
      <c r="C419" s="28">
        <v>237</v>
      </c>
      <c r="D419" t="s">
        <v>75</v>
      </c>
      <c r="E419" t="s">
        <v>124</v>
      </c>
      <c r="F419">
        <f>IFERROR(VLOOKUP(salidas[[#This Row],[Harvest Code]],entradas[],5,FALSE),"")</f>
        <v>2023</v>
      </c>
      <c r="G419">
        <v>-408</v>
      </c>
      <c r="H419">
        <f>IF(salidas[[#This Row],[Amount]]&gt;0,salidas[[#This Row],[Amount]]*1,salidas[[#This Row],[Amount]]*-1)</f>
        <v>408</v>
      </c>
      <c r="I419" s="1">
        <v>6500</v>
      </c>
      <c r="J419" s="1">
        <f>IF(OR(salidas[[#This Row],[Client]]="Consumo interno",salidas[[#This Row],[Client]]="Desecho",salidas[[#This Row],[Amount]]&gt;0),salidas[[#This Row],[Amount]]*0,(salidas[[#This Row],[Amount]]*salidas[[#This Row],[Sale Price ($)]])*-1)</f>
        <v>2652000</v>
      </c>
      <c r="L419">
        <v>351</v>
      </c>
    </row>
    <row r="420" spans="2:12" x14ac:dyDescent="0.35">
      <c r="B420" s="9">
        <v>45043</v>
      </c>
      <c r="C420" s="28">
        <v>238</v>
      </c>
      <c r="D420" t="s">
        <v>75</v>
      </c>
      <c r="E420" t="s">
        <v>77</v>
      </c>
      <c r="F420">
        <f>IFERROR(VLOOKUP(salidas[[#This Row],[Harvest Code]],entradas[],5,FALSE),"")</f>
        <v>2023</v>
      </c>
      <c r="G420">
        <v>-110</v>
      </c>
      <c r="H420">
        <f>IF(salidas[[#This Row],[Amount]]&gt;0,salidas[[#This Row],[Amount]]*1,salidas[[#This Row],[Amount]]*-1)</f>
        <v>110</v>
      </c>
      <c r="I420" s="1">
        <v>6500</v>
      </c>
      <c r="J420" s="1">
        <f>IF(OR(salidas[[#This Row],[Client]]="Consumo interno",salidas[[#This Row],[Client]]="Desecho",salidas[[#This Row],[Amount]]&gt;0),salidas[[#This Row],[Amount]]*0,(salidas[[#This Row],[Amount]]*salidas[[#This Row],[Sale Price ($)]])*-1)</f>
        <v>715000</v>
      </c>
    </row>
    <row r="421" spans="2:12" x14ac:dyDescent="0.35">
      <c r="B421" s="9">
        <v>45054</v>
      </c>
      <c r="C421" s="28">
        <v>239</v>
      </c>
      <c r="D421" t="s">
        <v>75</v>
      </c>
      <c r="E421" t="s">
        <v>126</v>
      </c>
      <c r="F421">
        <f>IFERROR(VLOOKUP(salidas[[#This Row],[Harvest Code]],entradas[],5,FALSE),"")</f>
        <v>2023</v>
      </c>
      <c r="G421">
        <v>-441</v>
      </c>
      <c r="H421">
        <f>IF(salidas[[#This Row],[Amount]]&gt;0,salidas[[#This Row],[Amount]]*1,salidas[[#This Row],[Amount]]*-1)</f>
        <v>441</v>
      </c>
      <c r="I421" s="1">
        <v>6500</v>
      </c>
      <c r="J421" s="1">
        <f>IF(OR(salidas[[#This Row],[Client]]="Consumo interno",salidas[[#This Row],[Client]]="Desecho",salidas[[#This Row],[Amount]]&gt;0),salidas[[#This Row],[Amount]]*0,(salidas[[#This Row],[Amount]]*salidas[[#This Row],[Sale Price ($)]])*-1)</f>
        <v>2866500</v>
      </c>
    </row>
    <row r="422" spans="2:12" x14ac:dyDescent="0.35">
      <c r="B422" s="9">
        <v>45054</v>
      </c>
      <c r="C422" s="28">
        <v>240</v>
      </c>
      <c r="D422" t="s">
        <v>75</v>
      </c>
      <c r="E422" t="s">
        <v>112</v>
      </c>
      <c r="F422">
        <f>IFERROR(VLOOKUP(salidas[[#This Row],[Harvest Code]],entradas[],5,FALSE),"")</f>
        <v>2023</v>
      </c>
      <c r="G422">
        <v>-236</v>
      </c>
      <c r="H422">
        <f>IF(salidas[[#This Row],[Amount]]&gt;0,salidas[[#This Row],[Amount]]*1,salidas[[#This Row],[Amount]]*-1)</f>
        <v>236</v>
      </c>
      <c r="I422" s="1">
        <v>6500</v>
      </c>
      <c r="J422" s="1">
        <f>IF(OR(salidas[[#This Row],[Client]]="Consumo interno",salidas[[#This Row],[Client]]="Desecho",salidas[[#This Row],[Amount]]&gt;0),salidas[[#This Row],[Amount]]*0,(salidas[[#This Row],[Amount]]*salidas[[#This Row],[Sale Price ($)]])*-1)</f>
        <v>1534000</v>
      </c>
    </row>
    <row r="423" spans="2:12" x14ac:dyDescent="0.35">
      <c r="B423" s="9">
        <v>45054</v>
      </c>
      <c r="C423" s="28">
        <v>241</v>
      </c>
      <c r="D423" t="s">
        <v>75</v>
      </c>
      <c r="E423" t="s">
        <v>117</v>
      </c>
      <c r="F423">
        <f>IFERROR(VLOOKUP(salidas[[#This Row],[Harvest Code]],entradas[],5,FALSE),"")</f>
        <v>2023</v>
      </c>
      <c r="G423">
        <v>-170</v>
      </c>
      <c r="H423">
        <f>IF(salidas[[#This Row],[Amount]]&gt;0,salidas[[#This Row],[Amount]]*1,salidas[[#This Row],[Amount]]*-1)</f>
        <v>170</v>
      </c>
      <c r="I423" s="1">
        <v>6500</v>
      </c>
      <c r="J423" s="1">
        <f>IF(OR(salidas[[#This Row],[Client]]="Consumo interno",salidas[[#This Row],[Client]]="Desecho",salidas[[#This Row],[Amount]]&gt;0),salidas[[#This Row],[Amount]]*0,(salidas[[#This Row],[Amount]]*salidas[[#This Row],[Sale Price ($)]])*-1)</f>
        <v>1105000</v>
      </c>
    </row>
    <row r="424" spans="2:12" x14ac:dyDescent="0.35">
      <c r="B424" s="9">
        <v>45054</v>
      </c>
      <c r="C424" s="28">
        <v>242</v>
      </c>
      <c r="D424" t="s">
        <v>75</v>
      </c>
      <c r="E424" t="s">
        <v>129</v>
      </c>
      <c r="F424">
        <f>IFERROR(VLOOKUP(salidas[[#This Row],[Harvest Code]],entradas[],5,FALSE),"")</f>
        <v>2023</v>
      </c>
      <c r="G424">
        <v>-50</v>
      </c>
      <c r="H424">
        <f>IF(salidas[[#This Row],[Amount]]&gt;0,salidas[[#This Row],[Amount]]*1,salidas[[#This Row],[Amount]]*-1)</f>
        <v>50</v>
      </c>
      <c r="I424" s="1">
        <v>6500</v>
      </c>
      <c r="J424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  <c r="L424">
        <f>997+299</f>
        <v>1296</v>
      </c>
    </row>
    <row r="425" spans="2:12" x14ac:dyDescent="0.35">
      <c r="B425" s="9">
        <v>45055</v>
      </c>
      <c r="C425" s="28">
        <v>243</v>
      </c>
      <c r="D425" t="s">
        <v>75</v>
      </c>
      <c r="E425" t="s">
        <v>129</v>
      </c>
      <c r="F425">
        <f>IFERROR(VLOOKUP(salidas[[#This Row],[Harvest Code]],entradas[],5,FALSE),"")</f>
        <v>2023</v>
      </c>
      <c r="G425">
        <v>-100</v>
      </c>
      <c r="H425">
        <f>IF(salidas[[#This Row],[Amount]]&gt;0,salidas[[#This Row],[Amount]]*1,salidas[[#This Row],[Amount]]*-1)</f>
        <v>100</v>
      </c>
      <c r="I425" s="1">
        <v>6500</v>
      </c>
      <c r="J425" s="1">
        <f>IF(OR(salidas[[#This Row],[Client]]="Consumo interno",salidas[[#This Row],[Client]]="Desecho",salidas[[#This Row],[Amount]]&gt;0),salidas[[#This Row],[Amount]]*0,(salidas[[#This Row],[Amount]]*salidas[[#This Row],[Sale Price ($)]])*-1)</f>
        <v>650000</v>
      </c>
    </row>
    <row r="426" spans="2:12" x14ac:dyDescent="0.35">
      <c r="B426" s="9">
        <v>45056</v>
      </c>
      <c r="C426" s="28">
        <v>244</v>
      </c>
      <c r="D426" t="s">
        <v>75</v>
      </c>
      <c r="E426" t="s">
        <v>131</v>
      </c>
      <c r="F426">
        <f>IFERROR(VLOOKUP(salidas[[#This Row],[Harvest Code]],entradas[],5,FALSE),"")</f>
        <v>2023</v>
      </c>
      <c r="G426">
        <v>-100</v>
      </c>
      <c r="H426">
        <f>IF(salidas[[#This Row],[Amount]]&gt;0,salidas[[#This Row],[Amount]]*1,salidas[[#This Row],[Amount]]*-1)</f>
        <v>100</v>
      </c>
      <c r="I426" s="1">
        <v>6500</v>
      </c>
      <c r="J426" s="1">
        <f>IF(OR(salidas[[#This Row],[Client]]="Consumo interno",salidas[[#This Row],[Client]]="Desecho",salidas[[#This Row],[Amount]]&gt;0),salidas[[#This Row],[Amount]]*0,(salidas[[#This Row],[Amount]]*salidas[[#This Row],[Sale Price ($)]])*-1)</f>
        <v>650000</v>
      </c>
    </row>
    <row r="427" spans="2:12" x14ac:dyDescent="0.35">
      <c r="B427" s="9">
        <v>45058</v>
      </c>
      <c r="C427" s="28">
        <v>245</v>
      </c>
      <c r="D427" t="s">
        <v>75</v>
      </c>
      <c r="E427" t="s">
        <v>127</v>
      </c>
      <c r="F427">
        <f>IFERROR(VLOOKUP(salidas[[#This Row],[Harvest Code]],entradas[],5,FALSE),"")</f>
        <v>2023</v>
      </c>
      <c r="G427">
        <v>-155</v>
      </c>
      <c r="H427">
        <f>IF(salidas[[#This Row],[Amount]]&gt;0,salidas[[#This Row],[Amount]]*1,salidas[[#This Row],[Amount]]*-1)</f>
        <v>155</v>
      </c>
      <c r="I427" s="1">
        <v>6500</v>
      </c>
      <c r="J427" s="1">
        <f>IF(OR(salidas[[#This Row],[Client]]="Consumo interno",salidas[[#This Row],[Client]]="Desecho",salidas[[#This Row],[Amount]]&gt;0),salidas[[#This Row],[Amount]]*0,(salidas[[#This Row],[Amount]]*salidas[[#This Row],[Sale Price ($)]])*-1)</f>
        <v>1007500</v>
      </c>
    </row>
    <row r="428" spans="2:12" x14ac:dyDescent="0.35">
      <c r="B428" s="9">
        <v>45036</v>
      </c>
      <c r="D428" t="s">
        <v>75</v>
      </c>
      <c r="E428" t="s">
        <v>21</v>
      </c>
      <c r="F428">
        <f>IFERROR(VLOOKUP(salidas[[#This Row],[Harvest Code]],entradas[],5,FALSE),"")</f>
        <v>2023</v>
      </c>
      <c r="G428">
        <v>1019</v>
      </c>
      <c r="H428">
        <f>IF(salidas[[#This Row],[Amount]]&gt;0,salidas[[#This Row],[Amount]]*1,salidas[[#This Row],[Amount]]*-1)</f>
        <v>1019</v>
      </c>
      <c r="I428" s="1">
        <v>6500</v>
      </c>
      <c r="J428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429" spans="2:12" x14ac:dyDescent="0.35">
      <c r="B429" s="9">
        <v>45055</v>
      </c>
      <c r="D429" t="s">
        <v>75</v>
      </c>
      <c r="E429" t="s">
        <v>21</v>
      </c>
      <c r="F429">
        <f>IFERROR(VLOOKUP(salidas[[#This Row],[Harvest Code]],entradas[],5,FALSE),"")</f>
        <v>2023</v>
      </c>
      <c r="G429">
        <v>1247</v>
      </c>
      <c r="H429">
        <f>IF(salidas[[#This Row],[Amount]]&gt;0,salidas[[#This Row],[Amount]]*1,salidas[[#This Row],[Amount]]*-1)</f>
        <v>1247</v>
      </c>
      <c r="I429" s="1">
        <v>6500</v>
      </c>
      <c r="J429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430" spans="2:12" x14ac:dyDescent="0.35">
      <c r="B430" s="9">
        <v>45104</v>
      </c>
      <c r="C430">
        <v>246</v>
      </c>
      <c r="D430" t="s">
        <v>78</v>
      </c>
      <c r="E430" t="s">
        <v>77</v>
      </c>
      <c r="F430">
        <f>IFERROR(VLOOKUP(salidas[[#This Row],[Harvest Code]],entradas[],5,FALSE),"")</f>
        <v>2023</v>
      </c>
      <c r="G430">
        <v>-200</v>
      </c>
      <c r="H430">
        <f>IF(salidas[[#This Row],[Amount]]&gt;0,salidas[[#This Row],[Amount]]*1,salidas[[#This Row],[Amount]]*-1)</f>
        <v>200</v>
      </c>
      <c r="I430" s="1">
        <v>6500</v>
      </c>
      <c r="J430" s="1">
        <f>IF(OR(salidas[[#This Row],[Client]]="Consumo interno",salidas[[#This Row],[Client]]="Desecho",salidas[[#This Row],[Amount]]&gt;0),salidas[[#This Row],[Amount]]*0,(salidas[[#This Row],[Amount]]*salidas[[#This Row],[Sale Price ($)]])*-1)</f>
        <v>1300000</v>
      </c>
    </row>
    <row r="431" spans="2:12" x14ac:dyDescent="0.35">
      <c r="B431" s="9">
        <v>45103</v>
      </c>
      <c r="C431">
        <v>247</v>
      </c>
      <c r="D431" t="s">
        <v>78</v>
      </c>
      <c r="E431" t="s">
        <v>117</v>
      </c>
      <c r="F431">
        <f>IFERROR(VLOOKUP(salidas[[#This Row],[Harvest Code]],entradas[],5,FALSE),"")</f>
        <v>2023</v>
      </c>
      <c r="G431">
        <v>-120</v>
      </c>
      <c r="H431">
        <f>IF(salidas[[#This Row],[Amount]]&gt;0,salidas[[#This Row],[Amount]]*1,salidas[[#This Row],[Amount]]*-1)</f>
        <v>120</v>
      </c>
      <c r="I431" s="1">
        <v>6500</v>
      </c>
      <c r="J431" s="1">
        <f>IF(OR(salidas[[#This Row],[Client]]="Consumo interno",salidas[[#This Row],[Client]]="Desecho",salidas[[#This Row],[Amount]]&gt;0),salidas[[#This Row],[Amount]]*0,(salidas[[#This Row],[Amount]]*salidas[[#This Row],[Sale Price ($)]])*-1)</f>
        <v>780000</v>
      </c>
    </row>
    <row r="432" spans="2:12" x14ac:dyDescent="0.35">
      <c r="B432" s="9">
        <v>45103</v>
      </c>
      <c r="C432">
        <v>248</v>
      </c>
      <c r="D432" t="s">
        <v>78</v>
      </c>
      <c r="E432" t="s">
        <v>129</v>
      </c>
      <c r="F432">
        <f>IFERROR(VLOOKUP(salidas[[#This Row],[Harvest Code]],entradas[],5,FALSE),"")</f>
        <v>2023</v>
      </c>
      <c r="G432">
        <v>-93</v>
      </c>
      <c r="H432">
        <f>IF(salidas[[#This Row],[Amount]]&gt;0,salidas[[#This Row],[Amount]]*1,salidas[[#This Row],[Amount]]*-1)</f>
        <v>93</v>
      </c>
      <c r="I432" s="1">
        <v>6500</v>
      </c>
      <c r="J432" s="1">
        <f>IF(OR(salidas[[#This Row],[Client]]="Consumo interno",salidas[[#This Row],[Client]]="Desecho",salidas[[#This Row],[Amount]]&gt;0),salidas[[#This Row],[Amount]]*0,(salidas[[#This Row],[Amount]]*salidas[[#This Row],[Sale Price ($)]])*-1)</f>
        <v>604500</v>
      </c>
    </row>
    <row r="433" spans="2:12" x14ac:dyDescent="0.35">
      <c r="B433" s="9">
        <v>45103</v>
      </c>
      <c r="C433">
        <v>249</v>
      </c>
      <c r="D433" t="s">
        <v>78</v>
      </c>
      <c r="E433" t="s">
        <v>125</v>
      </c>
      <c r="F433">
        <f>IFERROR(VLOOKUP(salidas[[#This Row],[Harvest Code]],entradas[],5,FALSE),"")</f>
        <v>2023</v>
      </c>
      <c r="G433">
        <v>-180</v>
      </c>
      <c r="H433">
        <f>IF(salidas[[#This Row],[Amount]]&gt;0,salidas[[#This Row],[Amount]]*1,salidas[[#This Row],[Amount]]*-1)</f>
        <v>180</v>
      </c>
      <c r="I433" s="1">
        <v>6500</v>
      </c>
      <c r="J433" s="1">
        <f>IF(OR(salidas[[#This Row],[Client]]="Consumo interno",salidas[[#This Row],[Client]]="Desecho",salidas[[#This Row],[Amount]]&gt;0),salidas[[#This Row],[Amount]]*0,(salidas[[#This Row],[Amount]]*salidas[[#This Row],[Sale Price ($)]])*-1)</f>
        <v>1170000</v>
      </c>
      <c r="L433">
        <v>463</v>
      </c>
    </row>
    <row r="434" spans="2:12" x14ac:dyDescent="0.35">
      <c r="B434" s="9">
        <v>45103</v>
      </c>
      <c r="C434">
        <v>250</v>
      </c>
      <c r="D434" t="s">
        <v>78</v>
      </c>
      <c r="E434" t="s">
        <v>109</v>
      </c>
      <c r="F434">
        <f>IFERROR(VLOOKUP(salidas[[#This Row],[Harvest Code]],entradas[],5,FALSE),"")</f>
        <v>2023</v>
      </c>
      <c r="G434">
        <v>-100</v>
      </c>
      <c r="H434">
        <f>IF(salidas[[#This Row],[Amount]]&gt;0,salidas[[#This Row],[Amount]]*1,salidas[[#This Row],[Amount]]*-1)</f>
        <v>100</v>
      </c>
      <c r="I434" s="1">
        <v>6500</v>
      </c>
      <c r="J434" s="1">
        <f>IF(OR(salidas[[#This Row],[Client]]="Consumo interno",salidas[[#This Row],[Client]]="Desecho",salidas[[#This Row],[Amount]]&gt;0),salidas[[#This Row],[Amount]]*0,(salidas[[#This Row],[Amount]]*salidas[[#This Row],[Sale Price ($)]])*-1)</f>
        <v>650000</v>
      </c>
      <c r="L434">
        <v>386</v>
      </c>
    </row>
    <row r="435" spans="2:12" x14ac:dyDescent="0.35">
      <c r="B435" s="9">
        <v>45103</v>
      </c>
      <c r="C435">
        <v>251</v>
      </c>
      <c r="D435" t="s">
        <v>78</v>
      </c>
      <c r="E435" t="s">
        <v>117</v>
      </c>
      <c r="F435">
        <f>IFERROR(VLOOKUP(salidas[[#This Row],[Harvest Code]],entradas[],5,FALSE),"")</f>
        <v>2023</v>
      </c>
      <c r="G435">
        <v>-35</v>
      </c>
      <c r="H435">
        <f>IF(salidas[[#This Row],[Amount]]&gt;0,salidas[[#This Row],[Amount]]*1,salidas[[#This Row],[Amount]]*-1)</f>
        <v>35</v>
      </c>
      <c r="I435" s="1">
        <v>6500</v>
      </c>
      <c r="J435" s="1">
        <f>IF(OR(salidas[[#This Row],[Client]]="Consumo interno",salidas[[#This Row],[Client]]="Desecho",salidas[[#This Row],[Amount]]&gt;0),salidas[[#This Row],[Amount]]*0,(salidas[[#This Row],[Amount]]*salidas[[#This Row],[Sale Price ($)]])*-1)</f>
        <v>227500</v>
      </c>
      <c r="L435">
        <v>44</v>
      </c>
    </row>
    <row r="436" spans="2:12" x14ac:dyDescent="0.35">
      <c r="B436" s="9">
        <v>45104</v>
      </c>
      <c r="C436">
        <v>252</v>
      </c>
      <c r="D436" t="s">
        <v>78</v>
      </c>
      <c r="E436" t="s">
        <v>126</v>
      </c>
      <c r="F436">
        <f>IFERROR(VLOOKUP(salidas[[#This Row],[Harvest Code]],entradas[],5,FALSE),"")</f>
        <v>2023</v>
      </c>
      <c r="G436">
        <v>-442</v>
      </c>
      <c r="H436">
        <f>IF(salidas[[#This Row],[Amount]]&gt;0,salidas[[#This Row],[Amount]]*1,salidas[[#This Row],[Amount]]*-1)</f>
        <v>442</v>
      </c>
      <c r="I436" s="1">
        <v>6500</v>
      </c>
      <c r="J436" s="1">
        <f>IF(OR(salidas[[#This Row],[Client]]="Consumo interno",salidas[[#This Row],[Client]]="Desecho",salidas[[#This Row],[Amount]]&gt;0),salidas[[#This Row],[Amount]]*0,(salidas[[#This Row],[Amount]]*salidas[[#This Row],[Sale Price ($)]])*-1)</f>
        <v>2873000</v>
      </c>
    </row>
    <row r="437" spans="2:12" x14ac:dyDescent="0.35">
      <c r="B437" s="9">
        <v>45104</v>
      </c>
      <c r="C437">
        <v>253</v>
      </c>
      <c r="D437" t="s">
        <v>78</v>
      </c>
      <c r="E437" t="s">
        <v>79</v>
      </c>
      <c r="F437">
        <f>IFERROR(VLOOKUP(salidas[[#This Row],[Harvest Code]],entradas[],5,FALSE),"")</f>
        <v>2023</v>
      </c>
      <c r="G437">
        <v>-31</v>
      </c>
      <c r="H437">
        <f>IF(salidas[[#This Row],[Amount]]&gt;0,salidas[[#This Row],[Amount]]*1,salidas[[#This Row],[Amount]]*-1)</f>
        <v>31</v>
      </c>
      <c r="I437" s="1">
        <v>6500</v>
      </c>
      <c r="J437" s="1">
        <f>IF(OR(salidas[[#This Row],[Client]]="Consumo interno",salidas[[#This Row],[Client]]="Desecho",salidas[[#This Row],[Amount]]&gt;0),salidas[[#This Row],[Amount]]*0,(salidas[[#This Row],[Amount]]*salidas[[#This Row],[Sale Price ($)]])*-1)</f>
        <v>201500</v>
      </c>
    </row>
    <row r="438" spans="2:12" x14ac:dyDescent="0.35">
      <c r="B438" s="9">
        <v>45104</v>
      </c>
      <c r="C438">
        <v>254</v>
      </c>
      <c r="D438" t="s">
        <v>78</v>
      </c>
      <c r="E438" t="s">
        <v>117</v>
      </c>
      <c r="F438">
        <f>IFERROR(VLOOKUP(salidas[[#This Row],[Harvest Code]],entradas[],5,FALSE),"")</f>
        <v>2023</v>
      </c>
      <c r="G438">
        <v>-209</v>
      </c>
      <c r="H438">
        <f>IF(salidas[[#This Row],[Amount]]&gt;0,salidas[[#This Row],[Amount]]*1,salidas[[#This Row],[Amount]]*-1)</f>
        <v>209</v>
      </c>
      <c r="I438" s="1">
        <v>6500</v>
      </c>
      <c r="J438" s="1">
        <f>IF(OR(salidas[[#This Row],[Client]]="Consumo interno",salidas[[#This Row],[Client]]="Desecho",salidas[[#This Row],[Amount]]&gt;0),salidas[[#This Row],[Amount]]*0,(salidas[[#This Row],[Amount]]*salidas[[#This Row],[Sale Price ($)]])*-1)</f>
        <v>1358500</v>
      </c>
    </row>
    <row r="439" spans="2:12" x14ac:dyDescent="0.35">
      <c r="B439" s="9">
        <v>45104</v>
      </c>
      <c r="D439" t="s">
        <v>78</v>
      </c>
      <c r="E439" t="s">
        <v>33</v>
      </c>
      <c r="F439">
        <f>IFERROR(VLOOKUP(salidas[[#This Row],[Harvest Code]],entradas[],5,FALSE),"")</f>
        <v>2023</v>
      </c>
      <c r="G439">
        <v>-4</v>
      </c>
      <c r="H439">
        <f>IF(salidas[[#This Row],[Amount]]&gt;0,salidas[[#This Row],[Amount]]*1,salidas[[#This Row],[Amount]]*-1)</f>
        <v>4</v>
      </c>
      <c r="I439" s="1">
        <v>6500</v>
      </c>
      <c r="J439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440" spans="2:12" x14ac:dyDescent="0.35">
      <c r="B440" s="9">
        <v>45119</v>
      </c>
      <c r="C440">
        <v>255</v>
      </c>
      <c r="D440" t="s">
        <v>78</v>
      </c>
      <c r="E440" t="s">
        <v>126</v>
      </c>
      <c r="F440">
        <f>IFERROR(VLOOKUP(salidas[[#This Row],[Harvest Code]],entradas[],5,FALSE),"")</f>
        <v>2023</v>
      </c>
      <c r="G440">
        <v>-463</v>
      </c>
      <c r="H440">
        <f>IF(salidas[[#This Row],[Amount]]&gt;0,salidas[[#This Row],[Amount]]*1,salidas[[#This Row],[Amount]]*-1)</f>
        <v>463</v>
      </c>
      <c r="I440" s="1">
        <v>6500</v>
      </c>
      <c r="J440" s="1">
        <f>IF(OR(salidas[[#This Row],[Client]]="Consumo interno",salidas[[#This Row],[Client]]="Desecho",salidas[[#This Row],[Amount]]&gt;0),salidas[[#This Row],[Amount]]*0,(salidas[[#This Row],[Amount]]*salidas[[#This Row],[Sale Price ($)]])*-1)</f>
        <v>3009500</v>
      </c>
    </row>
    <row r="441" spans="2:12" x14ac:dyDescent="0.35">
      <c r="B441" s="9">
        <v>45119</v>
      </c>
      <c r="C441">
        <v>256</v>
      </c>
      <c r="D441" t="s">
        <v>78</v>
      </c>
      <c r="E441" t="s">
        <v>62</v>
      </c>
      <c r="F441">
        <f>IFERROR(VLOOKUP(salidas[[#This Row],[Harvest Code]],entradas[],5,FALSE),"")</f>
        <v>2023</v>
      </c>
      <c r="G441">
        <v>-386</v>
      </c>
      <c r="H441">
        <f>IF(salidas[[#This Row],[Amount]]&gt;0,salidas[[#This Row],[Amount]]*1,salidas[[#This Row],[Amount]]*-1)</f>
        <v>386</v>
      </c>
      <c r="I441" s="1">
        <v>6500</v>
      </c>
      <c r="J441" s="1">
        <f>IF(OR(salidas[[#This Row],[Client]]="Consumo interno",salidas[[#This Row],[Client]]="Desecho",salidas[[#This Row],[Amount]]&gt;0),salidas[[#This Row],[Amount]]*0,(salidas[[#This Row],[Amount]]*salidas[[#This Row],[Sale Price ($)]])*-1)</f>
        <v>2509000</v>
      </c>
      <c r="L441">
        <f>893-2303</f>
        <v>-1410</v>
      </c>
    </row>
    <row r="442" spans="2:12" x14ac:dyDescent="0.35">
      <c r="B442" s="9">
        <v>45120</v>
      </c>
      <c r="C442">
        <v>257</v>
      </c>
      <c r="D442" t="s">
        <v>78</v>
      </c>
      <c r="E442" t="s">
        <v>76</v>
      </c>
      <c r="F442">
        <f>IFERROR(VLOOKUP(salidas[[#This Row],[Harvest Code]],entradas[],5,FALSE),"")</f>
        <v>2023</v>
      </c>
      <c r="G442">
        <v>-40</v>
      </c>
      <c r="H442">
        <f>IF(salidas[[#This Row],[Amount]]&gt;0,salidas[[#This Row],[Amount]]*1,salidas[[#This Row],[Amount]]*-1)</f>
        <v>40</v>
      </c>
      <c r="I442" s="1">
        <v>6500</v>
      </c>
      <c r="J442" s="1">
        <f>IF(OR(salidas[[#This Row],[Client]]="Consumo interno",salidas[[#This Row],[Client]]="Desecho",salidas[[#This Row],[Amount]]&gt;0),salidas[[#This Row],[Amount]]*0,(salidas[[#This Row],[Amount]]*salidas[[#This Row],[Sale Price ($)]])*-1)</f>
        <v>260000</v>
      </c>
    </row>
    <row r="443" spans="2:12" x14ac:dyDescent="0.35">
      <c r="B443" s="9">
        <v>45103</v>
      </c>
      <c r="D443" t="s">
        <v>78</v>
      </c>
      <c r="E443" t="s">
        <v>21</v>
      </c>
      <c r="F443">
        <f>IFERROR(VLOOKUP(salidas[[#This Row],[Harvest Code]],entradas[],5,FALSE),"")</f>
        <v>2023</v>
      </c>
      <c r="G443">
        <v>1410</v>
      </c>
      <c r="H443">
        <f>IF(salidas[[#This Row],[Amount]]&gt;0,salidas[[#This Row],[Amount]]*1,salidas[[#This Row],[Amount]]*-1)</f>
        <v>1410</v>
      </c>
      <c r="I443" s="1">
        <v>6500</v>
      </c>
      <c r="J443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444" spans="2:12" x14ac:dyDescent="0.35">
      <c r="B444" s="9">
        <v>45118</v>
      </c>
      <c r="D444" t="s">
        <v>78</v>
      </c>
      <c r="E444" t="s">
        <v>21</v>
      </c>
      <c r="F444">
        <f>IFERROR(VLOOKUP(salidas[[#This Row],[Harvest Code]],entradas[],5,FALSE),"")</f>
        <v>2023</v>
      </c>
      <c r="G444">
        <v>893</v>
      </c>
      <c r="H444">
        <f>IF(salidas[[#This Row],[Amount]]&gt;0,salidas[[#This Row],[Amount]]*1,salidas[[#This Row],[Amount]]*-1)</f>
        <v>893</v>
      </c>
      <c r="I444" s="1">
        <v>6500</v>
      </c>
      <c r="J444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445" spans="2:12" x14ac:dyDescent="0.35">
      <c r="B445" s="9">
        <v>45126</v>
      </c>
      <c r="C445">
        <v>258</v>
      </c>
      <c r="D445" t="s">
        <v>81</v>
      </c>
      <c r="E445" t="s">
        <v>129</v>
      </c>
      <c r="F445">
        <f>IFERROR(VLOOKUP(salidas[[#This Row],[Harvest Code]],entradas[],5,FALSE),"")</f>
        <v>2023</v>
      </c>
      <c r="G445">
        <v>-110</v>
      </c>
      <c r="H445">
        <f>IF(salidas[[#This Row],[Amount]]&gt;0,salidas[[#This Row],[Amount]]*1,salidas[[#This Row],[Amount]]*-1)</f>
        <v>110</v>
      </c>
      <c r="I445" s="1">
        <v>6500</v>
      </c>
      <c r="J445" s="1">
        <f>IF(OR(salidas[[#This Row],[Client]]="Consumo interno",salidas[[#This Row],[Client]]="Desecho",salidas[[#This Row],[Amount]]&gt;0),salidas[[#This Row],[Amount]]*0,(salidas[[#This Row],[Amount]]*salidas[[#This Row],[Sale Price ($)]])*-1)</f>
        <v>715000</v>
      </c>
    </row>
    <row r="446" spans="2:12" x14ac:dyDescent="0.35">
      <c r="B446" s="9">
        <v>45126</v>
      </c>
      <c r="C446">
        <v>259</v>
      </c>
      <c r="D446" t="s">
        <v>81</v>
      </c>
      <c r="E446" t="s">
        <v>117</v>
      </c>
      <c r="F446">
        <f>IFERROR(VLOOKUP(salidas[[#This Row],[Harvest Code]],entradas[],5,FALSE),"")</f>
        <v>2023</v>
      </c>
      <c r="G446">
        <v>-100</v>
      </c>
      <c r="H446">
        <f>IF(salidas[[#This Row],[Amount]]&gt;0,salidas[[#This Row],[Amount]]*1,salidas[[#This Row],[Amount]]*-1)</f>
        <v>100</v>
      </c>
      <c r="I446" s="1">
        <v>6500</v>
      </c>
      <c r="J446" s="1">
        <f>IF(OR(salidas[[#This Row],[Client]]="Consumo interno",salidas[[#This Row],[Client]]="Desecho",salidas[[#This Row],[Amount]]&gt;0),salidas[[#This Row],[Amount]]*0,(salidas[[#This Row],[Amount]]*salidas[[#This Row],[Sale Price ($)]])*-1)</f>
        <v>650000</v>
      </c>
    </row>
    <row r="447" spans="2:12" x14ac:dyDescent="0.35">
      <c r="B447" s="9">
        <v>45127</v>
      </c>
      <c r="C447">
        <v>260</v>
      </c>
      <c r="D447" t="s">
        <v>81</v>
      </c>
      <c r="E447" t="s">
        <v>117</v>
      </c>
      <c r="F447">
        <f>IFERROR(VLOOKUP(salidas[[#This Row],[Harvest Code]],entradas[],5,FALSE),"")</f>
        <v>2023</v>
      </c>
      <c r="G447">
        <v>-27</v>
      </c>
      <c r="H447">
        <f>IF(salidas[[#This Row],[Amount]]&gt;0,salidas[[#This Row],[Amount]]*1,salidas[[#This Row],[Amount]]*-1)</f>
        <v>27</v>
      </c>
      <c r="I447" s="1">
        <v>6500</v>
      </c>
      <c r="J447" s="1">
        <f>IF(OR(salidas[[#This Row],[Client]]="Consumo interno",salidas[[#This Row],[Client]]="Desecho",salidas[[#This Row],[Amount]]&gt;0),salidas[[#This Row],[Amount]]*0,(salidas[[#This Row],[Amount]]*salidas[[#This Row],[Sale Price ($)]])*-1)</f>
        <v>175500</v>
      </c>
    </row>
    <row r="448" spans="2:12" x14ac:dyDescent="0.35">
      <c r="B448" s="9">
        <v>45127</v>
      </c>
      <c r="C448">
        <v>261</v>
      </c>
      <c r="D448" t="s">
        <v>81</v>
      </c>
      <c r="E448" t="s">
        <v>125</v>
      </c>
      <c r="F448">
        <f>IFERROR(VLOOKUP(salidas[[#This Row],[Harvest Code]],entradas[],5,FALSE),"")</f>
        <v>2023</v>
      </c>
      <c r="G448">
        <v>-180</v>
      </c>
      <c r="H448">
        <f>IF(salidas[[#This Row],[Amount]]&gt;0,salidas[[#This Row],[Amount]]*1,salidas[[#This Row],[Amount]]*-1)</f>
        <v>180</v>
      </c>
      <c r="I448" s="1">
        <v>6500</v>
      </c>
      <c r="J448" s="1">
        <f>IF(OR(salidas[[#This Row],[Client]]="Consumo interno",salidas[[#This Row],[Client]]="Desecho",salidas[[#This Row],[Amount]]&gt;0),salidas[[#This Row],[Amount]]*0,(salidas[[#This Row],[Amount]]*salidas[[#This Row],[Sale Price ($)]])*-1)</f>
        <v>1170000</v>
      </c>
    </row>
    <row r="449" spans="2:13" x14ac:dyDescent="0.35">
      <c r="B449" s="9">
        <v>45127</v>
      </c>
      <c r="C449">
        <v>262</v>
      </c>
      <c r="D449" t="s">
        <v>81</v>
      </c>
      <c r="E449" t="s">
        <v>117</v>
      </c>
      <c r="F449">
        <f>IFERROR(VLOOKUP(salidas[[#This Row],[Harvest Code]],entradas[],5,FALSE),"")</f>
        <v>2023</v>
      </c>
      <c r="G449">
        <v>-300</v>
      </c>
      <c r="H449">
        <f>IF(salidas[[#This Row],[Amount]]&gt;0,salidas[[#This Row],[Amount]]*1,salidas[[#This Row],[Amount]]*-1)</f>
        <v>300</v>
      </c>
      <c r="I449" s="1">
        <v>6500</v>
      </c>
      <c r="J449" s="1">
        <f>IF(OR(salidas[[#This Row],[Client]]="Consumo interno",salidas[[#This Row],[Client]]="Desecho",salidas[[#This Row],[Amount]]&gt;0),salidas[[#This Row],[Amount]]*0,(salidas[[#This Row],[Amount]]*salidas[[#This Row],[Sale Price ($)]])*-1)</f>
        <v>1950000</v>
      </c>
    </row>
    <row r="450" spans="2:13" x14ac:dyDescent="0.35">
      <c r="B450" s="9">
        <v>45128</v>
      </c>
      <c r="C450">
        <v>263</v>
      </c>
      <c r="D450" t="s">
        <v>81</v>
      </c>
      <c r="E450" t="s">
        <v>124</v>
      </c>
      <c r="F450">
        <f>IFERROR(VLOOKUP(salidas[[#This Row],[Harvest Code]],entradas[],5,FALSE),"")</f>
        <v>2023</v>
      </c>
      <c r="G450">
        <v>-447</v>
      </c>
      <c r="H450">
        <f>IF(salidas[[#This Row],[Amount]]&gt;0,salidas[[#This Row],[Amount]]*1,salidas[[#This Row],[Amount]]*-1)</f>
        <v>447</v>
      </c>
      <c r="I450" s="1">
        <v>6500</v>
      </c>
      <c r="J450" s="1">
        <f>IF(OR(salidas[[#This Row],[Client]]="Consumo interno",salidas[[#This Row],[Client]]="Desecho",salidas[[#This Row],[Amount]]&gt;0),salidas[[#This Row],[Amount]]*0,(salidas[[#This Row],[Amount]]*salidas[[#This Row],[Sale Price ($)]])*-1)</f>
        <v>2905500</v>
      </c>
    </row>
    <row r="451" spans="2:13" x14ac:dyDescent="0.35">
      <c r="B451" s="9">
        <v>45128</v>
      </c>
      <c r="C451">
        <v>264</v>
      </c>
      <c r="D451" t="s">
        <v>81</v>
      </c>
      <c r="E451" t="s">
        <v>112</v>
      </c>
      <c r="F451">
        <f>IFERROR(VLOOKUP(salidas[[#This Row],[Harvest Code]],entradas[],5,FALSE),"")</f>
        <v>2023</v>
      </c>
      <c r="G451">
        <v>-254</v>
      </c>
      <c r="H451">
        <f>IF(salidas[[#This Row],[Amount]]&gt;0,salidas[[#This Row],[Amount]]*1,salidas[[#This Row],[Amount]]*-1)</f>
        <v>254</v>
      </c>
      <c r="I451" s="1">
        <v>6500</v>
      </c>
      <c r="J451" s="1">
        <f>IF(OR(salidas[[#This Row],[Client]]="Consumo interno",salidas[[#This Row],[Client]]="Desecho",salidas[[#This Row],[Amount]]&gt;0),salidas[[#This Row],[Amount]]*0,(salidas[[#This Row],[Amount]]*salidas[[#This Row],[Sale Price ($)]])*-1)</f>
        <v>1651000</v>
      </c>
    </row>
    <row r="452" spans="2:13" x14ac:dyDescent="0.35">
      <c r="B452" s="9">
        <v>45128</v>
      </c>
      <c r="C452">
        <v>265</v>
      </c>
      <c r="D452" t="s">
        <v>81</v>
      </c>
      <c r="E452" t="s">
        <v>131</v>
      </c>
      <c r="F452">
        <f>IFERROR(VLOOKUP(salidas[[#This Row],[Harvest Code]],entradas[],5,FALSE),"")</f>
        <v>2023</v>
      </c>
      <c r="G452">
        <v>-120</v>
      </c>
      <c r="H452">
        <f>IF(salidas[[#This Row],[Amount]]&gt;0,salidas[[#This Row],[Amount]]*1,salidas[[#This Row],[Amount]]*-1)</f>
        <v>120</v>
      </c>
      <c r="I452" s="1">
        <v>6500</v>
      </c>
      <c r="J452" s="1">
        <f>IF(OR(salidas[[#This Row],[Client]]="Consumo interno",salidas[[#This Row],[Client]]="Desecho",salidas[[#This Row],[Amount]]&gt;0),salidas[[#This Row],[Amount]]*0,(salidas[[#This Row],[Amount]]*salidas[[#This Row],[Sale Price ($)]])*-1)</f>
        <v>780000</v>
      </c>
    </row>
    <row r="453" spans="2:13" x14ac:dyDescent="0.35">
      <c r="B453" s="9">
        <v>45125</v>
      </c>
      <c r="D453" t="s">
        <v>81</v>
      </c>
      <c r="E453" t="s">
        <v>21</v>
      </c>
      <c r="F453">
        <f>IFERROR(VLOOKUP(salidas[[#This Row],[Harvest Code]],entradas[],5,FALSE),"")</f>
        <v>2023</v>
      </c>
      <c r="G453">
        <v>1538</v>
      </c>
      <c r="H453">
        <f>IF(salidas[[#This Row],[Amount]]&gt;0,salidas[[#This Row],[Amount]]*1,salidas[[#This Row],[Amount]]*-1)</f>
        <v>1538</v>
      </c>
      <c r="I453" s="1">
        <v>6500</v>
      </c>
      <c r="J453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454" spans="2:13" x14ac:dyDescent="0.35">
      <c r="B454" s="9">
        <v>45134</v>
      </c>
      <c r="C454">
        <v>266</v>
      </c>
      <c r="D454" t="s">
        <v>81</v>
      </c>
      <c r="E454" t="s">
        <v>117</v>
      </c>
      <c r="F454">
        <f>IFERROR(VLOOKUP(salidas[[#This Row],[Harvest Code]],entradas[],5,FALSE),"")</f>
        <v>2023</v>
      </c>
      <c r="G454">
        <v>-98</v>
      </c>
      <c r="H454">
        <f>IF(salidas[[#This Row],[Amount]]&gt;0,salidas[[#This Row],[Amount]]*1,salidas[[#This Row],[Amount]]*-1)</f>
        <v>98</v>
      </c>
      <c r="I454" s="1">
        <v>6500</v>
      </c>
      <c r="J454" s="1">
        <f>IF(OR(salidas[[#This Row],[Client]]="Consumo interno",salidas[[#This Row],[Client]]="Desecho",salidas[[#This Row],[Amount]]&gt;0),salidas[[#This Row],[Amount]]*0,(salidas[[#This Row],[Amount]]*salidas[[#This Row],[Sale Price ($)]])*-1)</f>
        <v>637000</v>
      </c>
    </row>
    <row r="455" spans="2:13" x14ac:dyDescent="0.35">
      <c r="B455" s="9">
        <v>45135</v>
      </c>
      <c r="D455" t="s">
        <v>81</v>
      </c>
      <c r="E455" t="s">
        <v>21</v>
      </c>
      <c r="F455">
        <f>IFERROR(VLOOKUP(salidas[[#This Row],[Harvest Code]],entradas[],5,FALSE),"")</f>
        <v>2023</v>
      </c>
      <c r="G455">
        <v>851</v>
      </c>
      <c r="H455">
        <f>IF(salidas[[#This Row],[Amount]]&gt;0,salidas[[#This Row],[Amount]]*1,salidas[[#This Row],[Amount]]*-1)</f>
        <v>851</v>
      </c>
      <c r="I455" s="1"/>
      <c r="J455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456" spans="2:13" x14ac:dyDescent="0.35">
      <c r="B456" s="9">
        <v>45136</v>
      </c>
      <c r="C456">
        <v>267</v>
      </c>
      <c r="D456" t="s">
        <v>81</v>
      </c>
      <c r="E456" t="s">
        <v>126</v>
      </c>
      <c r="F456">
        <f>IFERROR(VLOOKUP(salidas[[#This Row],[Harvest Code]],entradas[],5,FALSE),"")</f>
        <v>2023</v>
      </c>
      <c r="G456">
        <v>-402</v>
      </c>
      <c r="H456">
        <f>IF(salidas[[#This Row],[Amount]]&gt;0,salidas[[#This Row],[Amount]]*1,salidas[[#This Row],[Amount]]*-1)</f>
        <v>402</v>
      </c>
      <c r="I456" s="1">
        <v>6500</v>
      </c>
      <c r="J456" s="1">
        <f>IF(OR(salidas[[#This Row],[Client]]="Consumo interno",salidas[[#This Row],[Client]]="Desecho",salidas[[#This Row],[Amount]]&gt;0),salidas[[#This Row],[Amount]]*0,(salidas[[#This Row],[Amount]]*salidas[[#This Row],[Sale Price ($)]])*-1)</f>
        <v>2613000</v>
      </c>
    </row>
    <row r="457" spans="2:13" x14ac:dyDescent="0.35">
      <c r="B457" s="9">
        <v>45136</v>
      </c>
      <c r="C457">
        <v>268</v>
      </c>
      <c r="D457" t="s">
        <v>81</v>
      </c>
      <c r="E457" t="s">
        <v>117</v>
      </c>
      <c r="F457">
        <f>IFERROR(VLOOKUP(salidas[[#This Row],[Harvest Code]],entradas[],5,FALSE),"")</f>
        <v>2023</v>
      </c>
      <c r="G457">
        <v>-170</v>
      </c>
      <c r="H457">
        <f>IF(salidas[[#This Row],[Amount]]&gt;0,salidas[[#This Row],[Amount]]*1,salidas[[#This Row],[Amount]]*-1)</f>
        <v>170</v>
      </c>
      <c r="I457" s="1">
        <v>6500</v>
      </c>
      <c r="J457" s="1">
        <f>IF(OR(salidas[[#This Row],[Client]]="Consumo interno",salidas[[#This Row],[Client]]="Desecho",salidas[[#This Row],[Amount]]&gt;0),salidas[[#This Row],[Amount]]*0,(salidas[[#This Row],[Amount]]*salidas[[#This Row],[Sale Price ($)]])*-1)</f>
        <v>1105000</v>
      </c>
      <c r="M457">
        <f>1619-768</f>
        <v>851</v>
      </c>
    </row>
    <row r="458" spans="2:13" x14ac:dyDescent="0.35">
      <c r="B458" s="9">
        <v>45138</v>
      </c>
      <c r="C458">
        <v>269</v>
      </c>
      <c r="D458" t="s">
        <v>81</v>
      </c>
      <c r="E458" t="s">
        <v>112</v>
      </c>
      <c r="F458">
        <f>IFERROR(VLOOKUP(salidas[[#This Row],[Harvest Code]],entradas[],5,FALSE),"")</f>
        <v>2023</v>
      </c>
      <c r="G458">
        <v>-181</v>
      </c>
      <c r="H458">
        <f>IF(salidas[[#This Row],[Amount]]&gt;0,salidas[[#This Row],[Amount]]*1,salidas[[#This Row],[Amount]]*-1)</f>
        <v>181</v>
      </c>
      <c r="I458" s="1">
        <v>6500</v>
      </c>
      <c r="J458" s="1">
        <f>IF(OR(salidas[[#This Row],[Client]]="Consumo interno",salidas[[#This Row],[Client]]="Desecho",salidas[[#This Row],[Amount]]&gt;0),salidas[[#This Row],[Amount]]*0,(salidas[[#This Row],[Amount]]*salidas[[#This Row],[Sale Price ($)]])*-1)</f>
        <v>1176500</v>
      </c>
    </row>
    <row r="459" spans="2:13" x14ac:dyDescent="0.35">
      <c r="B459" s="9">
        <v>45141</v>
      </c>
      <c r="C459">
        <v>270</v>
      </c>
      <c r="D459" t="s">
        <v>81</v>
      </c>
      <c r="E459" t="s">
        <v>117</v>
      </c>
      <c r="F459">
        <f>IFERROR(VLOOKUP(salidas[[#This Row],[Harvest Code]],entradas[],5,FALSE),"")</f>
        <v>2023</v>
      </c>
      <c r="G459">
        <v>-120</v>
      </c>
      <c r="H459">
        <f>IF(salidas[[#This Row],[Amount]]&gt;0,salidas[[#This Row],[Amount]]*1,salidas[[#This Row],[Amount]]*-1)</f>
        <v>120</v>
      </c>
      <c r="I459" s="1">
        <v>6500</v>
      </c>
      <c r="J459" s="1">
        <f>IF(OR(salidas[[#This Row],[Client]]="Consumo interno",salidas[[#This Row],[Client]]="Desecho",salidas[[#This Row],[Amount]]&gt;0),salidas[[#This Row],[Amount]]*0,(salidas[[#This Row],[Amount]]*salidas[[#This Row],[Sale Price ($)]])*-1)</f>
        <v>780000</v>
      </c>
    </row>
    <row r="460" spans="2:13" x14ac:dyDescent="0.35">
      <c r="B460" s="9">
        <v>45141</v>
      </c>
      <c r="C460">
        <v>271</v>
      </c>
      <c r="D460" t="s">
        <v>81</v>
      </c>
      <c r="E460" t="s">
        <v>129</v>
      </c>
      <c r="F460">
        <f>IFERROR(VLOOKUP(salidas[[#This Row],[Harvest Code]],entradas[],5,FALSE),"")</f>
        <v>2023</v>
      </c>
      <c r="G460">
        <v>-50</v>
      </c>
      <c r="H460">
        <f>IF(salidas[[#This Row],[Amount]]&gt;0,salidas[[#This Row],[Amount]]*1,salidas[[#This Row],[Amount]]*-1)</f>
        <v>50</v>
      </c>
      <c r="I460" s="1">
        <v>6500</v>
      </c>
      <c r="J460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</row>
    <row r="461" spans="2:13" x14ac:dyDescent="0.35">
      <c r="B461" s="9">
        <v>45141</v>
      </c>
      <c r="C461">
        <v>272</v>
      </c>
      <c r="D461" t="s">
        <v>81</v>
      </c>
      <c r="E461" t="s">
        <v>112</v>
      </c>
      <c r="F461">
        <f>IFERROR(VLOOKUP(salidas[[#This Row],[Harvest Code]],entradas[],5,FALSE),"")</f>
        <v>2023</v>
      </c>
      <c r="G461">
        <v>-253</v>
      </c>
      <c r="H461">
        <f>IF(salidas[[#This Row],[Amount]]&gt;0,salidas[[#This Row],[Amount]]*1,salidas[[#This Row],[Amount]]*-1)</f>
        <v>253</v>
      </c>
      <c r="I461" s="1">
        <v>6500</v>
      </c>
      <c r="J461" s="1">
        <f>IF(OR(salidas[[#This Row],[Client]]="Consumo interno",salidas[[#This Row],[Client]]="Desecho",salidas[[#This Row],[Amount]]&gt;0),salidas[[#This Row],[Amount]]*0,(salidas[[#This Row],[Amount]]*salidas[[#This Row],[Sale Price ($)]])*-1)</f>
        <v>1644500</v>
      </c>
    </row>
    <row r="462" spans="2:13" x14ac:dyDescent="0.35">
      <c r="B462" s="9">
        <v>45142</v>
      </c>
      <c r="C462">
        <v>273</v>
      </c>
      <c r="D462" t="s">
        <v>81</v>
      </c>
      <c r="E462" t="s">
        <v>112</v>
      </c>
      <c r="F462">
        <f>IFERROR(VLOOKUP(salidas[[#This Row],[Harvest Code]],entradas[],5,FALSE),"")</f>
        <v>2023</v>
      </c>
      <c r="G462">
        <v>-245</v>
      </c>
      <c r="H462">
        <f>IF(salidas[[#This Row],[Amount]]&gt;0,salidas[[#This Row],[Amount]]*1,salidas[[#This Row],[Amount]]*-1)</f>
        <v>245</v>
      </c>
      <c r="I462" s="1">
        <v>6500</v>
      </c>
      <c r="J462" s="1">
        <f>IF(OR(salidas[[#This Row],[Client]]="Consumo interno",salidas[[#This Row],[Client]]="Desecho",salidas[[#This Row],[Amount]]&gt;0),salidas[[#This Row],[Amount]]*0,(salidas[[#This Row],[Amount]]*salidas[[#This Row],[Sale Price ($)]])*-1)</f>
        <v>1592500</v>
      </c>
    </row>
    <row r="463" spans="2:13" x14ac:dyDescent="0.35">
      <c r="B463" s="9">
        <v>45142</v>
      </c>
      <c r="C463">
        <v>274</v>
      </c>
      <c r="D463" t="s">
        <v>81</v>
      </c>
      <c r="E463" t="s">
        <v>109</v>
      </c>
      <c r="F463">
        <f>IFERROR(VLOOKUP(salidas[[#This Row],[Harvest Code]],entradas[],5,FALSE),"")</f>
        <v>2023</v>
      </c>
      <c r="G463">
        <v>-100</v>
      </c>
      <c r="H463">
        <f>IF(salidas[[#This Row],[Amount]]&gt;0,salidas[[#This Row],[Amount]]*1,salidas[[#This Row],[Amount]]*-1)</f>
        <v>100</v>
      </c>
      <c r="I463" s="1">
        <v>6500</v>
      </c>
      <c r="J463" s="1">
        <f>IF(OR(salidas[[#This Row],[Client]]="Consumo interno",salidas[[#This Row],[Client]]="Desecho",salidas[[#This Row],[Amount]]&gt;0),salidas[[#This Row],[Amount]]*0,(salidas[[#This Row],[Amount]]*salidas[[#This Row],[Sale Price ($)]])*-1)</f>
        <v>650000</v>
      </c>
    </row>
    <row r="464" spans="2:13" x14ac:dyDescent="0.35">
      <c r="B464" s="9">
        <v>45141</v>
      </c>
      <c r="D464" t="s">
        <v>81</v>
      </c>
      <c r="E464" t="s">
        <v>21</v>
      </c>
      <c r="F464">
        <f>IFERROR(VLOOKUP(salidas[[#This Row],[Harvest Code]],entradas[],5,FALSE),"")</f>
        <v>2023</v>
      </c>
      <c r="G464">
        <v>768</v>
      </c>
      <c r="H464">
        <f>IF(salidas[[#This Row],[Amount]]&gt;0,salidas[[#This Row],[Amount]]*1,salidas[[#This Row],[Amount]]*-1)</f>
        <v>768</v>
      </c>
      <c r="I464" s="1">
        <v>6500</v>
      </c>
      <c r="J464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465" spans="2:10" x14ac:dyDescent="0.35">
      <c r="B465" s="9">
        <v>45201</v>
      </c>
      <c r="D465" t="s">
        <v>83</v>
      </c>
      <c r="E465" t="s">
        <v>21</v>
      </c>
      <c r="F465">
        <f>IFERROR(VLOOKUP(salidas[[#This Row],[Harvest Code]],entradas[],5,FALSE),"")</f>
        <v>2023</v>
      </c>
      <c r="G465">
        <v>963</v>
      </c>
      <c r="H465">
        <f>IF(salidas[[#This Row],[Amount]]&gt;0,salidas[[#This Row],[Amount]]*1,salidas[[#This Row],[Amount]]*-1)</f>
        <v>963</v>
      </c>
      <c r="I465" s="1">
        <v>6500</v>
      </c>
      <c r="J465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466" spans="2:10" x14ac:dyDescent="0.35">
      <c r="B466" s="9">
        <v>45201</v>
      </c>
      <c r="C466">
        <v>278</v>
      </c>
      <c r="D466" t="s">
        <v>83</v>
      </c>
      <c r="E466" t="s">
        <v>125</v>
      </c>
      <c r="F466">
        <f>IFERROR(VLOOKUP(salidas[[#This Row],[Harvest Code]],entradas[],5,FALSE),"")</f>
        <v>2023</v>
      </c>
      <c r="G466">
        <v>-60</v>
      </c>
      <c r="H466">
        <f>IF(salidas[[#This Row],[Amount]]&gt;0,salidas[[#This Row],[Amount]]*1,salidas[[#This Row],[Amount]]*-1)</f>
        <v>60</v>
      </c>
      <c r="I466" s="1">
        <v>6500</v>
      </c>
      <c r="J466" s="1">
        <f>IF(OR(salidas[[#This Row],[Client]]="Consumo interno",salidas[[#This Row],[Client]]="Desecho",salidas[[#This Row],[Amount]]&gt;0),salidas[[#This Row],[Amount]]*0,(salidas[[#This Row],[Amount]]*salidas[[#This Row],[Sale Price ($)]])*-1)</f>
        <v>390000</v>
      </c>
    </row>
    <row r="467" spans="2:10" x14ac:dyDescent="0.35">
      <c r="B467" s="9">
        <v>45201</v>
      </c>
      <c r="C467">
        <v>279</v>
      </c>
      <c r="D467" t="s">
        <v>83</v>
      </c>
      <c r="E467" t="s">
        <v>31</v>
      </c>
      <c r="F467">
        <f>IFERROR(VLOOKUP(salidas[[#This Row],[Harvest Code]],entradas[],5,FALSE),"")</f>
        <v>2023</v>
      </c>
      <c r="G467">
        <v>-70</v>
      </c>
      <c r="H467">
        <f>IF(salidas[[#This Row],[Amount]]&gt;0,salidas[[#This Row],[Amount]]*1,salidas[[#This Row],[Amount]]*-1)</f>
        <v>70</v>
      </c>
      <c r="I467" s="1">
        <v>6500</v>
      </c>
      <c r="J467" s="1">
        <f>IF(OR(salidas[[#This Row],[Client]]="Consumo interno",salidas[[#This Row],[Client]]="Desecho",salidas[[#This Row],[Amount]]&gt;0),salidas[[#This Row],[Amount]]*0,(salidas[[#This Row],[Amount]]*salidas[[#This Row],[Sale Price ($)]])*-1)</f>
        <v>455000</v>
      </c>
    </row>
    <row r="468" spans="2:10" x14ac:dyDescent="0.35">
      <c r="B468" s="9">
        <v>45203</v>
      </c>
      <c r="C468">
        <v>280</v>
      </c>
      <c r="D468" t="s">
        <v>83</v>
      </c>
      <c r="E468" t="s">
        <v>123</v>
      </c>
      <c r="F468">
        <f>IFERROR(VLOOKUP(salidas[[#This Row],[Harvest Code]],entradas[],5,FALSE),"")</f>
        <v>2023</v>
      </c>
      <c r="G468">
        <v>-31</v>
      </c>
      <c r="H468">
        <f>IF(salidas[[#This Row],[Amount]]&gt;0,salidas[[#This Row],[Amount]]*1,salidas[[#This Row],[Amount]]*-1)</f>
        <v>31</v>
      </c>
      <c r="I468" s="1">
        <v>6500</v>
      </c>
      <c r="J468" s="1">
        <f>IF(OR(salidas[[#This Row],[Client]]="Consumo interno",salidas[[#This Row],[Client]]="Desecho",salidas[[#This Row],[Amount]]&gt;0),salidas[[#This Row],[Amount]]*0,(salidas[[#This Row],[Amount]]*salidas[[#This Row],[Sale Price ($)]])*-1)</f>
        <v>201500</v>
      </c>
    </row>
    <row r="469" spans="2:10" x14ac:dyDescent="0.35">
      <c r="B469" s="9">
        <v>45205</v>
      </c>
      <c r="C469">
        <v>281</v>
      </c>
      <c r="D469" t="s">
        <v>83</v>
      </c>
      <c r="E469" t="s">
        <v>109</v>
      </c>
      <c r="F469">
        <f>IFERROR(VLOOKUP(salidas[[#This Row],[Harvest Code]],entradas[],5,FALSE),"")</f>
        <v>2023</v>
      </c>
      <c r="G469">
        <v>-48</v>
      </c>
      <c r="H469">
        <f>IF(salidas[[#This Row],[Amount]]&gt;0,salidas[[#This Row],[Amount]]*1,salidas[[#This Row],[Amount]]*-1)</f>
        <v>48</v>
      </c>
      <c r="I469" s="1">
        <v>6500</v>
      </c>
      <c r="J469" s="1">
        <f>IF(OR(salidas[[#This Row],[Client]]="Consumo interno",salidas[[#This Row],[Client]]="Desecho",salidas[[#This Row],[Amount]]&gt;0),salidas[[#This Row],[Amount]]*0,(salidas[[#This Row],[Amount]]*salidas[[#This Row],[Sale Price ($)]])*-1)</f>
        <v>312000</v>
      </c>
    </row>
    <row r="470" spans="2:10" x14ac:dyDescent="0.35">
      <c r="B470" s="9">
        <v>45209</v>
      </c>
      <c r="C470">
        <v>283</v>
      </c>
      <c r="D470" t="s">
        <v>83</v>
      </c>
      <c r="E470" t="s">
        <v>77</v>
      </c>
      <c r="F470">
        <f>IFERROR(VLOOKUP(salidas[[#This Row],[Harvest Code]],entradas[],5,FALSE),"")</f>
        <v>2023</v>
      </c>
      <c r="G470">
        <v>-100</v>
      </c>
      <c r="H470">
        <f>IF(salidas[[#This Row],[Amount]]&gt;0,salidas[[#This Row],[Amount]]*1,salidas[[#This Row],[Amount]]*-1)</f>
        <v>100</v>
      </c>
      <c r="I470" s="1">
        <v>6500</v>
      </c>
      <c r="J470" s="1">
        <f>IF(OR(salidas[[#This Row],[Client]]="Consumo interno",salidas[[#This Row],[Client]]="Desecho",salidas[[#This Row],[Amount]]&gt;0),salidas[[#This Row],[Amount]]*0,(salidas[[#This Row],[Amount]]*salidas[[#This Row],[Sale Price ($)]])*-1)</f>
        <v>650000</v>
      </c>
    </row>
    <row r="471" spans="2:10" x14ac:dyDescent="0.35">
      <c r="B471" s="9">
        <v>45209</v>
      </c>
      <c r="C471">
        <v>284</v>
      </c>
      <c r="D471" t="s">
        <v>83</v>
      </c>
      <c r="E471" t="s">
        <v>125</v>
      </c>
      <c r="F471">
        <f>IFERROR(VLOOKUP(salidas[[#This Row],[Harvest Code]],entradas[],5,FALSE),"")</f>
        <v>2023</v>
      </c>
      <c r="G471">
        <v>-60</v>
      </c>
      <c r="H471">
        <f>IF(salidas[[#This Row],[Amount]]&gt;0,salidas[[#This Row],[Amount]]*1,salidas[[#This Row],[Amount]]*-1)</f>
        <v>60</v>
      </c>
      <c r="I471" s="1">
        <v>6500</v>
      </c>
      <c r="J471" s="1">
        <f>IF(OR(salidas[[#This Row],[Client]]="Consumo interno",salidas[[#This Row],[Client]]="Desecho",salidas[[#This Row],[Amount]]&gt;0),salidas[[#This Row],[Amount]]*0,(salidas[[#This Row],[Amount]]*salidas[[#This Row],[Sale Price ($)]])*-1)</f>
        <v>390000</v>
      </c>
    </row>
    <row r="472" spans="2:10" x14ac:dyDescent="0.35">
      <c r="B472" s="9">
        <v>45209</v>
      </c>
      <c r="C472">
        <v>285</v>
      </c>
      <c r="D472" t="s">
        <v>83</v>
      </c>
      <c r="E472" t="s">
        <v>120</v>
      </c>
      <c r="F472">
        <f>IFERROR(VLOOKUP(salidas[[#This Row],[Harvest Code]],entradas[],5,FALSE),"")</f>
        <v>2023</v>
      </c>
      <c r="G472">
        <v>-95</v>
      </c>
      <c r="H472">
        <f>IF(salidas[[#This Row],[Amount]]&gt;0,salidas[[#This Row],[Amount]]*1,salidas[[#This Row],[Amount]]*-1)</f>
        <v>95</v>
      </c>
      <c r="I472" s="1">
        <v>6500</v>
      </c>
      <c r="J472" s="1">
        <f>IF(OR(salidas[[#This Row],[Client]]="Consumo interno",salidas[[#This Row],[Client]]="Desecho",salidas[[#This Row],[Amount]]&gt;0),salidas[[#This Row],[Amount]]*0,(salidas[[#This Row],[Amount]]*salidas[[#This Row],[Sale Price ($)]])*-1)</f>
        <v>617500</v>
      </c>
    </row>
    <row r="473" spans="2:10" x14ac:dyDescent="0.35">
      <c r="B473" s="9">
        <v>45209</v>
      </c>
      <c r="C473">
        <v>286</v>
      </c>
      <c r="D473" t="s">
        <v>83</v>
      </c>
      <c r="E473" t="s">
        <v>31</v>
      </c>
      <c r="F473">
        <f>IFERROR(VLOOKUP(salidas[[#This Row],[Harvest Code]],entradas[],5,FALSE),"")</f>
        <v>2023</v>
      </c>
      <c r="G473">
        <v>-48</v>
      </c>
      <c r="H473">
        <f>IF(salidas[[#This Row],[Amount]]&gt;0,salidas[[#This Row],[Amount]]*1,salidas[[#This Row],[Amount]]*-1)</f>
        <v>48</v>
      </c>
      <c r="I473" s="1">
        <v>6500</v>
      </c>
      <c r="J473" s="1">
        <f>IF(OR(salidas[[#This Row],[Client]]="Consumo interno",salidas[[#This Row],[Client]]="Desecho",salidas[[#This Row],[Amount]]&gt;0),salidas[[#This Row],[Amount]]*0,(salidas[[#This Row],[Amount]]*salidas[[#This Row],[Sale Price ($)]])*-1)</f>
        <v>312000</v>
      </c>
    </row>
    <row r="474" spans="2:10" x14ac:dyDescent="0.35">
      <c r="B474" s="9">
        <v>45210</v>
      </c>
      <c r="C474">
        <v>288</v>
      </c>
      <c r="D474" t="s">
        <v>83</v>
      </c>
      <c r="E474" t="s">
        <v>85</v>
      </c>
      <c r="F474">
        <f>IFERROR(VLOOKUP(salidas[[#This Row],[Harvest Code]],entradas[],5,FALSE),"")</f>
        <v>2023</v>
      </c>
      <c r="G474">
        <v>-39</v>
      </c>
      <c r="H474">
        <f>IF(salidas[[#This Row],[Amount]]&gt;0,salidas[[#This Row],[Amount]]*1,salidas[[#This Row],[Amount]]*-1)</f>
        <v>39</v>
      </c>
      <c r="I474" s="1">
        <v>6500</v>
      </c>
      <c r="J474" s="1">
        <f>IF(OR(salidas[[#This Row],[Client]]="Consumo interno",salidas[[#This Row],[Client]]="Desecho",salidas[[#This Row],[Amount]]&gt;0),salidas[[#This Row],[Amount]]*0,(salidas[[#This Row],[Amount]]*salidas[[#This Row],[Sale Price ($)]])*-1)</f>
        <v>253500</v>
      </c>
    </row>
    <row r="475" spans="2:10" x14ac:dyDescent="0.35">
      <c r="B475" s="9">
        <v>45211</v>
      </c>
      <c r="C475">
        <v>290</v>
      </c>
      <c r="D475" t="s">
        <v>83</v>
      </c>
      <c r="E475" t="s">
        <v>112</v>
      </c>
      <c r="F475">
        <f>IFERROR(VLOOKUP(salidas[[#This Row],[Harvest Code]],entradas[],5,FALSE),"")</f>
        <v>2023</v>
      </c>
      <c r="G475">
        <v>-100</v>
      </c>
      <c r="H475">
        <f>IF(salidas[[#This Row],[Amount]]&gt;0,salidas[[#This Row],[Amount]]*1,salidas[[#This Row],[Amount]]*-1)</f>
        <v>100</v>
      </c>
      <c r="I475" s="1">
        <v>6500</v>
      </c>
      <c r="J475" s="1">
        <f>IF(OR(salidas[[#This Row],[Client]]="Consumo interno",salidas[[#This Row],[Client]]="Desecho",salidas[[#This Row],[Amount]]&gt;0),salidas[[#This Row],[Amount]]*0,(salidas[[#This Row],[Amount]]*salidas[[#This Row],[Sale Price ($)]])*-1)</f>
        <v>650000</v>
      </c>
    </row>
    <row r="476" spans="2:10" x14ac:dyDescent="0.35">
      <c r="B476" s="9">
        <v>45213</v>
      </c>
      <c r="C476">
        <v>291</v>
      </c>
      <c r="D476" t="s">
        <v>83</v>
      </c>
      <c r="E476" t="s">
        <v>123</v>
      </c>
      <c r="F476">
        <f>IFERROR(VLOOKUP(salidas[[#This Row],[Harvest Code]],entradas[],5,FALSE),"")</f>
        <v>2023</v>
      </c>
      <c r="G476">
        <v>-45</v>
      </c>
      <c r="H476">
        <f>IF(salidas[[#This Row],[Amount]]&gt;0,salidas[[#This Row],[Amount]]*1,salidas[[#This Row],[Amount]]*-1)</f>
        <v>45</v>
      </c>
      <c r="I476" s="1">
        <v>6500</v>
      </c>
      <c r="J476" s="1">
        <f>IF(OR(salidas[[#This Row],[Client]]="Consumo interno",salidas[[#This Row],[Client]]="Desecho",salidas[[#This Row],[Amount]]&gt;0),salidas[[#This Row],[Amount]]*0,(salidas[[#This Row],[Amount]]*salidas[[#This Row],[Sale Price ($)]])*-1)</f>
        <v>292500</v>
      </c>
    </row>
    <row r="477" spans="2:10" x14ac:dyDescent="0.35">
      <c r="B477" s="9">
        <v>45215</v>
      </c>
      <c r="C477">
        <v>292</v>
      </c>
      <c r="D477" t="s">
        <v>83</v>
      </c>
      <c r="E477" t="s">
        <v>33</v>
      </c>
      <c r="F477">
        <f>IFERROR(VLOOKUP(salidas[[#This Row],[Harvest Code]],entradas[],5,FALSE),"")</f>
        <v>2023</v>
      </c>
      <c r="G477">
        <v>-56</v>
      </c>
      <c r="H477">
        <f>IF(salidas[[#This Row],[Amount]]&gt;0,salidas[[#This Row],[Amount]]*1,salidas[[#This Row],[Amount]]*-1)</f>
        <v>56</v>
      </c>
      <c r="I477" s="1">
        <v>6500</v>
      </c>
      <c r="J477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478" spans="2:10" x14ac:dyDescent="0.35">
      <c r="B478" s="9">
        <v>45216</v>
      </c>
      <c r="C478">
        <v>293</v>
      </c>
      <c r="D478" t="s">
        <v>83</v>
      </c>
      <c r="E478" t="s">
        <v>120</v>
      </c>
      <c r="F478">
        <f>IFERROR(VLOOKUP(salidas[[#This Row],[Harvest Code]],entradas[],5,FALSE),"")</f>
        <v>2023</v>
      </c>
      <c r="G478">
        <v>-107</v>
      </c>
      <c r="H478">
        <f>IF(salidas[[#This Row],[Amount]]&gt;0,salidas[[#This Row],[Amount]]*1,salidas[[#This Row],[Amount]]*-1)</f>
        <v>107</v>
      </c>
      <c r="I478" s="1">
        <v>6500</v>
      </c>
      <c r="J478" s="1">
        <f>IF(OR(salidas[[#This Row],[Client]]="Consumo interno",salidas[[#This Row],[Client]]="Desecho",salidas[[#This Row],[Amount]]&gt;0),salidas[[#This Row],[Amount]]*0,(salidas[[#This Row],[Amount]]*salidas[[#This Row],[Sale Price ($)]])*-1)</f>
        <v>695500</v>
      </c>
    </row>
    <row r="479" spans="2:10" x14ac:dyDescent="0.35">
      <c r="B479" s="9">
        <v>45216</v>
      </c>
      <c r="C479">
        <v>294</v>
      </c>
      <c r="D479" t="s">
        <v>83</v>
      </c>
      <c r="E479" t="s">
        <v>125</v>
      </c>
      <c r="F479">
        <f>IFERROR(VLOOKUP(salidas[[#This Row],[Harvest Code]],entradas[],5,FALSE),"")</f>
        <v>2023</v>
      </c>
      <c r="G479">
        <v>-104</v>
      </c>
      <c r="H479">
        <f>IF(salidas[[#This Row],[Amount]]&gt;0,salidas[[#This Row],[Amount]]*1,salidas[[#This Row],[Amount]]*-1)</f>
        <v>104</v>
      </c>
      <c r="I479" s="1">
        <v>6500</v>
      </c>
      <c r="J479" s="1">
        <f>IF(OR(salidas[[#This Row],[Client]]="Consumo interno",salidas[[#This Row],[Client]]="Desecho",salidas[[#This Row],[Amount]]&gt;0),salidas[[#This Row],[Amount]]*0,(salidas[[#This Row],[Amount]]*salidas[[#This Row],[Sale Price ($)]])*-1)</f>
        <v>676000</v>
      </c>
    </row>
    <row r="480" spans="2:10" x14ac:dyDescent="0.35">
      <c r="B480" s="9">
        <v>45215</v>
      </c>
      <c r="D480" t="s">
        <v>84</v>
      </c>
      <c r="E480" t="s">
        <v>21</v>
      </c>
      <c r="F480">
        <f>IFERROR(VLOOKUP(salidas[[#This Row],[Harvest Code]],entradas[],5,FALSE),"")</f>
        <v>2023</v>
      </c>
      <c r="G480">
        <v>679</v>
      </c>
      <c r="H480">
        <f>IF(salidas[[#This Row],[Amount]]&gt;0,salidas[[#This Row],[Amount]]*1,salidas[[#This Row],[Amount]]*-1)</f>
        <v>679</v>
      </c>
      <c r="I480" s="1">
        <v>6500</v>
      </c>
      <c r="J480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481" spans="2:10" x14ac:dyDescent="0.35">
      <c r="B481" s="9">
        <v>45216</v>
      </c>
      <c r="C481">
        <v>295</v>
      </c>
      <c r="D481" t="s">
        <v>84</v>
      </c>
      <c r="E481" t="s">
        <v>117</v>
      </c>
      <c r="F481">
        <f>IFERROR(VLOOKUP(salidas[[#This Row],[Harvest Code]],entradas[],5,FALSE),"")</f>
        <v>2023</v>
      </c>
      <c r="G481">
        <v>-230</v>
      </c>
      <c r="H481">
        <f>IF(salidas[[#This Row],[Amount]]&gt;0,salidas[[#This Row],[Amount]]*1,salidas[[#This Row],[Amount]]*-1)</f>
        <v>230</v>
      </c>
      <c r="I481" s="1">
        <v>6500</v>
      </c>
      <c r="J481" s="1">
        <f>IF(OR(salidas[[#This Row],[Client]]="Consumo interno",salidas[[#This Row],[Client]]="Desecho",salidas[[#This Row],[Amount]]&gt;0),salidas[[#This Row],[Amount]]*0,(salidas[[#This Row],[Amount]]*salidas[[#This Row],[Sale Price ($)]])*-1)</f>
        <v>1495000</v>
      </c>
    </row>
    <row r="482" spans="2:10" x14ac:dyDescent="0.35">
      <c r="B482" s="9">
        <v>45217</v>
      </c>
      <c r="C482">
        <v>297</v>
      </c>
      <c r="D482" t="s">
        <v>84</v>
      </c>
      <c r="E482" t="s">
        <v>77</v>
      </c>
      <c r="F482">
        <f>IFERROR(VLOOKUP(salidas[[#This Row],[Harvest Code]],entradas[],5,FALSE),"")</f>
        <v>2023</v>
      </c>
      <c r="G482">
        <v>-144</v>
      </c>
      <c r="H482">
        <f>IF(salidas[[#This Row],[Amount]]&gt;0,salidas[[#This Row],[Amount]]*1,salidas[[#This Row],[Amount]]*-1)</f>
        <v>144</v>
      </c>
      <c r="I482" s="1">
        <v>6500</v>
      </c>
      <c r="J482" s="1">
        <f>IF(OR(salidas[[#This Row],[Client]]="Consumo interno",salidas[[#This Row],[Client]]="Desecho",salidas[[#This Row],[Amount]]&gt;0),salidas[[#This Row],[Amount]]*0,(salidas[[#This Row],[Amount]]*salidas[[#This Row],[Sale Price ($)]])*-1)</f>
        <v>936000</v>
      </c>
    </row>
    <row r="483" spans="2:10" x14ac:dyDescent="0.35">
      <c r="B483" s="9">
        <v>45217</v>
      </c>
      <c r="C483">
        <v>298</v>
      </c>
      <c r="D483" t="s">
        <v>84</v>
      </c>
      <c r="E483" t="s">
        <v>129</v>
      </c>
      <c r="F483">
        <f>IFERROR(VLOOKUP(salidas[[#This Row],[Harvest Code]],entradas[],5,FALSE),"")</f>
        <v>2023</v>
      </c>
      <c r="G483">
        <v>-50</v>
      </c>
      <c r="H483">
        <f>IF(salidas[[#This Row],[Amount]]&gt;0,salidas[[#This Row],[Amount]]*1,salidas[[#This Row],[Amount]]*-1)</f>
        <v>50</v>
      </c>
      <c r="I483" s="1">
        <v>6500</v>
      </c>
      <c r="J483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</row>
    <row r="484" spans="2:10" x14ac:dyDescent="0.35">
      <c r="B484" s="9">
        <v>45219</v>
      </c>
      <c r="C484">
        <v>300</v>
      </c>
      <c r="D484" t="s">
        <v>84</v>
      </c>
      <c r="E484" t="s">
        <v>120</v>
      </c>
      <c r="F484">
        <f>IFERROR(VLOOKUP(salidas[[#This Row],[Harvest Code]],entradas[],5,FALSE),"")</f>
        <v>2023</v>
      </c>
      <c r="G484">
        <v>-184</v>
      </c>
      <c r="H484">
        <f>IF(salidas[[#This Row],[Amount]]&gt;0,salidas[[#This Row],[Amount]]*1,salidas[[#This Row],[Amount]]*-1)</f>
        <v>184</v>
      </c>
      <c r="I484" s="1">
        <v>6500</v>
      </c>
      <c r="J484" s="1">
        <f>IF(OR(salidas[[#This Row],[Client]]="Consumo interno",salidas[[#This Row],[Client]]="Desecho",salidas[[#This Row],[Amount]]&gt;0),salidas[[#This Row],[Amount]]*0,(salidas[[#This Row],[Amount]]*salidas[[#This Row],[Sale Price ($)]])*-1)</f>
        <v>1196000</v>
      </c>
    </row>
    <row r="485" spans="2:10" x14ac:dyDescent="0.35">
      <c r="B485" s="9">
        <v>45240</v>
      </c>
      <c r="D485" t="s">
        <v>84</v>
      </c>
      <c r="E485" t="s">
        <v>21</v>
      </c>
      <c r="F485">
        <f>IFERROR(VLOOKUP(salidas[[#This Row],[Harvest Code]],entradas[],5,FALSE),"")</f>
        <v>2023</v>
      </c>
      <c r="G485">
        <v>580</v>
      </c>
      <c r="H485">
        <f>IF(salidas[[#This Row],[Amount]]&gt;0,salidas[[#This Row],[Amount]]*1,salidas[[#This Row],[Amount]]*-1)</f>
        <v>580</v>
      </c>
      <c r="I485" s="1"/>
      <c r="J485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486" spans="2:10" x14ac:dyDescent="0.35">
      <c r="B486" s="9">
        <v>45240</v>
      </c>
      <c r="C486">
        <v>302</v>
      </c>
      <c r="D486" t="s">
        <v>84</v>
      </c>
      <c r="E486" t="s">
        <v>77</v>
      </c>
      <c r="F486">
        <f>IFERROR(VLOOKUP(salidas[[#This Row],[Harvest Code]],entradas[],5,FALSE),"")</f>
        <v>2023</v>
      </c>
      <c r="G486">
        <v>-175</v>
      </c>
      <c r="H486">
        <f>IF(salidas[[#This Row],[Amount]]&gt;0,salidas[[#This Row],[Amount]]*1,salidas[[#This Row],[Amount]]*-1)</f>
        <v>175</v>
      </c>
      <c r="I486" s="1">
        <v>6500</v>
      </c>
      <c r="J486" s="1">
        <f>IF(OR(salidas[[#This Row],[Client]]="Consumo interno",salidas[[#This Row],[Client]]="Desecho",salidas[[#This Row],[Amount]]&gt;0),salidas[[#This Row],[Amount]]*0,(salidas[[#This Row],[Amount]]*salidas[[#This Row],[Sale Price ($)]])*-1)</f>
        <v>1137500</v>
      </c>
    </row>
    <row r="487" spans="2:10" x14ac:dyDescent="0.35">
      <c r="B487" s="9">
        <v>45240</v>
      </c>
      <c r="C487">
        <v>303</v>
      </c>
      <c r="D487" t="s">
        <v>84</v>
      </c>
      <c r="E487" t="s">
        <v>129</v>
      </c>
      <c r="F487">
        <f>IFERROR(VLOOKUP(salidas[[#This Row],[Harvest Code]],entradas[],5,FALSE),"")</f>
        <v>2023</v>
      </c>
      <c r="G487">
        <v>-80</v>
      </c>
      <c r="H487">
        <f>IF(salidas[[#This Row],[Amount]]&gt;0,salidas[[#This Row],[Amount]]*1,salidas[[#This Row],[Amount]]*-1)</f>
        <v>80</v>
      </c>
      <c r="I487" s="1">
        <v>6500</v>
      </c>
      <c r="J487" s="1">
        <f>IF(OR(salidas[[#This Row],[Client]]="Consumo interno",salidas[[#This Row],[Client]]="Desecho",salidas[[#This Row],[Amount]]&gt;0),salidas[[#This Row],[Amount]]*0,(salidas[[#This Row],[Amount]]*salidas[[#This Row],[Sale Price ($)]])*-1)</f>
        <v>520000</v>
      </c>
    </row>
    <row r="488" spans="2:10" x14ac:dyDescent="0.35">
      <c r="B488" s="9">
        <v>45240</v>
      </c>
      <c r="C488">
        <v>304</v>
      </c>
      <c r="D488" t="s">
        <v>84</v>
      </c>
      <c r="E488" t="s">
        <v>117</v>
      </c>
      <c r="F488">
        <f>IFERROR(VLOOKUP(salidas[[#This Row],[Harvest Code]],entradas[],5,FALSE),"")</f>
        <v>2023</v>
      </c>
      <c r="G488">
        <v>-60</v>
      </c>
      <c r="H488">
        <f>IF(salidas[[#This Row],[Amount]]&gt;0,salidas[[#This Row],[Amount]]*1,salidas[[#This Row],[Amount]]*-1)</f>
        <v>60</v>
      </c>
      <c r="I488" s="1">
        <v>6500</v>
      </c>
      <c r="J488" s="1">
        <f>IF(OR(salidas[[#This Row],[Client]]="Consumo interno",salidas[[#This Row],[Client]]="Desecho",salidas[[#This Row],[Amount]]&gt;0),salidas[[#This Row],[Amount]]*0,(salidas[[#This Row],[Amount]]*salidas[[#This Row],[Sale Price ($)]])*-1)</f>
        <v>390000</v>
      </c>
    </row>
    <row r="489" spans="2:10" x14ac:dyDescent="0.35">
      <c r="B489" s="9">
        <v>45241</v>
      </c>
      <c r="C489">
        <v>306</v>
      </c>
      <c r="D489" t="s">
        <v>84</v>
      </c>
      <c r="E489" t="s">
        <v>50</v>
      </c>
      <c r="F489">
        <f>IFERROR(VLOOKUP(salidas[[#This Row],[Harvest Code]],entradas[],5,FALSE),"")</f>
        <v>2023</v>
      </c>
      <c r="G489">
        <v>-66</v>
      </c>
      <c r="H489">
        <f>IF(salidas[[#This Row],[Amount]]&gt;0,salidas[[#This Row],[Amount]]*1,salidas[[#This Row],[Amount]]*-1)</f>
        <v>66</v>
      </c>
      <c r="I489" s="1">
        <v>6500</v>
      </c>
      <c r="J489" s="1">
        <f>IF(OR(salidas[[#This Row],[Client]]="Consumo interno",salidas[[#This Row],[Client]]="Desecho",salidas[[#This Row],[Amount]]&gt;0),salidas[[#This Row],[Amount]]*0,(salidas[[#This Row],[Amount]]*salidas[[#This Row],[Sale Price ($)]])*-1)</f>
        <v>429000</v>
      </c>
    </row>
    <row r="490" spans="2:10" x14ac:dyDescent="0.35">
      <c r="B490" s="9">
        <v>45241</v>
      </c>
      <c r="C490">
        <v>307</v>
      </c>
      <c r="D490" t="s">
        <v>84</v>
      </c>
      <c r="E490" t="s">
        <v>109</v>
      </c>
      <c r="F490">
        <f>IFERROR(VLOOKUP(salidas[[#This Row],[Harvest Code]],entradas[],5,FALSE),"")</f>
        <v>2023</v>
      </c>
      <c r="G490">
        <v>-60</v>
      </c>
      <c r="H490">
        <f>IF(salidas[[#This Row],[Amount]]&gt;0,salidas[[#This Row],[Amount]]*1,salidas[[#This Row],[Amount]]*-1)</f>
        <v>60</v>
      </c>
      <c r="I490" s="1">
        <v>6500</v>
      </c>
      <c r="J490" s="1">
        <f>IF(OR(salidas[[#This Row],[Client]]="Consumo interno",salidas[[#This Row],[Client]]="Desecho",salidas[[#This Row],[Amount]]&gt;0),salidas[[#This Row],[Amount]]*0,(salidas[[#This Row],[Amount]]*salidas[[#This Row],[Sale Price ($)]])*-1)</f>
        <v>390000</v>
      </c>
    </row>
    <row r="491" spans="2:10" x14ac:dyDescent="0.35">
      <c r="B491" s="9">
        <v>45241</v>
      </c>
      <c r="C491">
        <v>308</v>
      </c>
      <c r="D491" t="s">
        <v>84</v>
      </c>
      <c r="E491" t="s">
        <v>123</v>
      </c>
      <c r="F491">
        <f>IFERROR(VLOOKUP(salidas[[#This Row],[Harvest Code]],entradas[],5,FALSE),"")</f>
        <v>2023</v>
      </c>
      <c r="G491">
        <v>-20</v>
      </c>
      <c r="H491">
        <f>IF(salidas[[#This Row],[Amount]]&gt;0,salidas[[#This Row],[Amount]]*1,salidas[[#This Row],[Amount]]*-1)</f>
        <v>20</v>
      </c>
      <c r="I491" s="1">
        <v>6500</v>
      </c>
      <c r="J491" s="1">
        <f>IF(OR(salidas[[#This Row],[Client]]="Consumo interno",salidas[[#This Row],[Client]]="Desecho",salidas[[#This Row],[Amount]]&gt;0),salidas[[#This Row],[Amount]]*0,(salidas[[#This Row],[Amount]]*salidas[[#This Row],[Sale Price ($)]])*-1)</f>
        <v>130000</v>
      </c>
    </row>
    <row r="492" spans="2:10" x14ac:dyDescent="0.35">
      <c r="B492" s="9">
        <v>45242</v>
      </c>
      <c r="C492">
        <v>309</v>
      </c>
      <c r="D492" t="s">
        <v>84</v>
      </c>
      <c r="E492" t="s">
        <v>76</v>
      </c>
      <c r="F492">
        <f>IFERROR(VLOOKUP(salidas[[#This Row],[Harvest Code]],entradas[],5,FALSE),"")</f>
        <v>2023</v>
      </c>
      <c r="G492">
        <v>-70</v>
      </c>
      <c r="H492">
        <f>IF(salidas[[#This Row],[Amount]]&gt;0,salidas[[#This Row],[Amount]]*1,salidas[[#This Row],[Amount]]*-1)</f>
        <v>70</v>
      </c>
      <c r="I492" s="1">
        <v>6500</v>
      </c>
      <c r="J492" s="1">
        <f>IF(OR(salidas[[#This Row],[Client]]="Consumo interno",salidas[[#This Row],[Client]]="Desecho",salidas[[#This Row],[Amount]]&gt;0),salidas[[#This Row],[Amount]]*0,(salidas[[#This Row],[Amount]]*salidas[[#This Row],[Sale Price ($)]])*-1)</f>
        <v>455000</v>
      </c>
    </row>
    <row r="493" spans="2:10" x14ac:dyDescent="0.35">
      <c r="B493" s="9">
        <v>45244</v>
      </c>
      <c r="C493">
        <v>310</v>
      </c>
      <c r="D493" t="s">
        <v>84</v>
      </c>
      <c r="E493" t="s">
        <v>86</v>
      </c>
      <c r="F493">
        <f>IFERROR(VLOOKUP(salidas[[#This Row],[Harvest Code]],entradas[],5,FALSE),"")</f>
        <v>2023</v>
      </c>
      <c r="G493">
        <v>-18</v>
      </c>
      <c r="H493">
        <f>IF(salidas[[#This Row],[Amount]]&gt;0,salidas[[#This Row],[Amount]]*1,salidas[[#This Row],[Amount]]*-1)</f>
        <v>18</v>
      </c>
      <c r="I493" s="1">
        <v>6500</v>
      </c>
      <c r="J493" s="1">
        <f>IF(OR(salidas[[#This Row],[Client]]="Consumo interno",salidas[[#This Row],[Client]]="Desecho",salidas[[#This Row],[Amount]]&gt;0),salidas[[#This Row],[Amount]]*0,(salidas[[#This Row],[Amount]]*salidas[[#This Row],[Sale Price ($)]])*-1)</f>
        <v>117000</v>
      </c>
    </row>
    <row r="494" spans="2:10" x14ac:dyDescent="0.35">
      <c r="B494" s="9">
        <v>45246</v>
      </c>
      <c r="C494">
        <v>312</v>
      </c>
      <c r="D494" t="s">
        <v>84</v>
      </c>
      <c r="E494" t="s">
        <v>117</v>
      </c>
      <c r="F494">
        <f>IFERROR(VLOOKUP(salidas[[#This Row],[Harvest Code]],entradas[],5,FALSE),"")</f>
        <v>2023</v>
      </c>
      <c r="G494">
        <v>-30</v>
      </c>
      <c r="H494">
        <f>IF(salidas[[#This Row],[Amount]]&gt;0,salidas[[#This Row],[Amount]]*1,salidas[[#This Row],[Amount]]*-1)</f>
        <v>30</v>
      </c>
      <c r="I494" s="1">
        <v>6500</v>
      </c>
      <c r="J494" s="1">
        <f>IF(OR(salidas[[#This Row],[Client]]="Consumo interno",salidas[[#This Row],[Client]]="Desecho",salidas[[#This Row],[Amount]]&gt;0),salidas[[#This Row],[Amount]]*0,(salidas[[#This Row],[Amount]]*salidas[[#This Row],[Sale Price ($)]])*-1)</f>
        <v>195000</v>
      </c>
    </row>
    <row r="495" spans="2:10" x14ac:dyDescent="0.35">
      <c r="B495" s="9">
        <v>45250</v>
      </c>
      <c r="C495">
        <v>318</v>
      </c>
      <c r="D495" t="s">
        <v>84</v>
      </c>
      <c r="E495" t="s">
        <v>120</v>
      </c>
      <c r="F495">
        <f>IFERROR(VLOOKUP(salidas[[#This Row],[Harvest Code]],entradas[],5,FALSE),"")</f>
        <v>2023</v>
      </c>
      <c r="G495">
        <v>-109</v>
      </c>
      <c r="H495">
        <f>IF(salidas[[#This Row],[Amount]]&gt;0,salidas[[#This Row],[Amount]]*1,salidas[[#This Row],[Amount]]*-1)</f>
        <v>109</v>
      </c>
      <c r="I495" s="1">
        <v>6500</v>
      </c>
      <c r="J495" s="1">
        <f>IF(OR(salidas[[#This Row],[Client]]="Consumo interno",salidas[[#This Row],[Client]]="Desecho",salidas[[#This Row],[Amount]]&gt;0),salidas[[#This Row],[Amount]]*0,(salidas[[#This Row],[Amount]]*salidas[[#This Row],[Sale Price ($)]])*-1)</f>
        <v>708500</v>
      </c>
    </row>
    <row r="496" spans="2:10" x14ac:dyDescent="0.35">
      <c r="B496" s="9">
        <v>45250</v>
      </c>
      <c r="C496">
        <v>317</v>
      </c>
      <c r="D496" t="s">
        <v>84</v>
      </c>
      <c r="E496" t="s">
        <v>125</v>
      </c>
      <c r="F496">
        <f>IFERROR(VLOOKUP(salidas[[#This Row],[Harvest Code]],entradas[],5,FALSE),"")</f>
        <v>2023</v>
      </c>
      <c r="G496">
        <v>-112</v>
      </c>
      <c r="H496">
        <f>IF(salidas[[#This Row],[Amount]]&gt;0,salidas[[#This Row],[Amount]]*1,salidas[[#This Row],[Amount]]*-1)</f>
        <v>112</v>
      </c>
      <c r="I496" s="1">
        <v>6500</v>
      </c>
      <c r="J496" s="1">
        <f>IF(OR(salidas[[#This Row],[Client]]="Consumo interno",salidas[[#This Row],[Client]]="Desecho",salidas[[#This Row],[Amount]]&gt;0),salidas[[#This Row],[Amount]]*0,(salidas[[#This Row],[Amount]]*salidas[[#This Row],[Sale Price ($)]])*-1)</f>
        <v>728000</v>
      </c>
    </row>
    <row r="497" spans="2:10" x14ac:dyDescent="0.35">
      <c r="B497" s="9">
        <v>45250</v>
      </c>
      <c r="D497" t="s">
        <v>84</v>
      </c>
      <c r="E497" t="s">
        <v>129</v>
      </c>
      <c r="F497">
        <f>IFERROR(VLOOKUP(salidas[[#This Row],[Harvest Code]],entradas[],5,FALSE),"")</f>
        <v>2023</v>
      </c>
      <c r="H497">
        <f>IF(salidas[[#This Row],[Amount]]&gt;0,salidas[[#This Row],[Amount]]*1,salidas[[#This Row],[Amount]]*-1)</f>
        <v>0</v>
      </c>
      <c r="I497" s="1">
        <v>6500</v>
      </c>
      <c r="J497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498" spans="2:10" x14ac:dyDescent="0.35">
      <c r="B498" s="9">
        <v>45250</v>
      </c>
      <c r="C498">
        <v>315</v>
      </c>
      <c r="D498" t="s">
        <v>84</v>
      </c>
      <c r="E498" t="s">
        <v>77</v>
      </c>
      <c r="F498">
        <f>IFERROR(VLOOKUP(salidas[[#This Row],[Harvest Code]],entradas[],5,FALSE),"")</f>
        <v>2023</v>
      </c>
      <c r="G498">
        <v>-209</v>
      </c>
      <c r="H498">
        <f>IF(salidas[[#This Row],[Amount]]&gt;0,salidas[[#This Row],[Amount]]*1,salidas[[#This Row],[Amount]]*-1)</f>
        <v>209</v>
      </c>
      <c r="I498" s="1">
        <v>6500</v>
      </c>
      <c r="J498" s="1">
        <f>IF(OR(salidas[[#This Row],[Client]]="Consumo interno",salidas[[#This Row],[Client]]="Desecho",salidas[[#This Row],[Amount]]&gt;0),salidas[[#This Row],[Amount]]*0,(salidas[[#This Row],[Amount]]*salidas[[#This Row],[Sale Price ($)]])*-1)</f>
        <v>1358500</v>
      </c>
    </row>
    <row r="499" spans="2:10" x14ac:dyDescent="0.35">
      <c r="B499" s="9">
        <v>45250</v>
      </c>
      <c r="C499">
        <v>320</v>
      </c>
      <c r="D499" t="s">
        <v>84</v>
      </c>
      <c r="E499" t="s">
        <v>123</v>
      </c>
      <c r="F499">
        <f>IFERROR(VLOOKUP(salidas[[#This Row],[Harvest Code]],entradas[],5,FALSE),"")</f>
        <v>2023</v>
      </c>
      <c r="G499">
        <v>-40</v>
      </c>
      <c r="H499">
        <f>IF(salidas[[#This Row],[Amount]]&gt;0,salidas[[#This Row],[Amount]]*1,salidas[[#This Row],[Amount]]*-1)</f>
        <v>40</v>
      </c>
      <c r="I499" s="1">
        <v>6500</v>
      </c>
      <c r="J499" s="1">
        <f>IF(OR(salidas[[#This Row],[Client]]="Consumo interno",salidas[[#This Row],[Client]]="Desecho",salidas[[#This Row],[Amount]]&gt;0),salidas[[#This Row],[Amount]]*0,(salidas[[#This Row],[Amount]]*salidas[[#This Row],[Sale Price ($)]])*-1)</f>
        <v>260000</v>
      </c>
    </row>
    <row r="500" spans="2:10" x14ac:dyDescent="0.35">
      <c r="B500" s="9">
        <v>45250</v>
      </c>
      <c r="D500" t="s">
        <v>84</v>
      </c>
      <c r="E500" t="s">
        <v>33</v>
      </c>
      <c r="F500">
        <f>IFERROR(VLOOKUP(salidas[[#This Row],[Harvest Code]],entradas[],5,FALSE),"")</f>
        <v>2023</v>
      </c>
      <c r="G500">
        <v>-50</v>
      </c>
      <c r="H500">
        <f>IF(salidas[[#This Row],[Amount]]&gt;0,salidas[[#This Row],[Amount]]*1,salidas[[#This Row],[Amount]]*-1)</f>
        <v>50</v>
      </c>
      <c r="I500" s="1">
        <v>6500</v>
      </c>
      <c r="J500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501" spans="2:10" x14ac:dyDescent="0.35">
      <c r="B501" s="9">
        <v>45250</v>
      </c>
      <c r="D501" t="s">
        <v>84</v>
      </c>
      <c r="E501" t="s">
        <v>21</v>
      </c>
      <c r="F501">
        <f>IFERROR(VLOOKUP(salidas[[#This Row],[Harvest Code]],entradas[],5,FALSE),"")</f>
        <v>2023</v>
      </c>
      <c r="G501">
        <v>500</v>
      </c>
      <c r="H501">
        <f>IF(salidas[[#This Row],[Amount]]&gt;0,salidas[[#This Row],[Amount]]*1,salidas[[#This Row],[Amount]]*-1)</f>
        <v>500</v>
      </c>
      <c r="I501" s="1">
        <v>6500</v>
      </c>
      <c r="J501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502" spans="2:10" x14ac:dyDescent="0.35">
      <c r="B502" s="9">
        <v>45282</v>
      </c>
      <c r="C502">
        <v>339</v>
      </c>
      <c r="D502" t="s">
        <v>88</v>
      </c>
      <c r="E502" t="s">
        <v>117</v>
      </c>
      <c r="F502">
        <f>IFERROR(VLOOKUP(salidas[[#This Row],[Harvest Code]],entradas[],5,FALSE),"")</f>
        <v>2024</v>
      </c>
      <c r="G502">
        <v>-60</v>
      </c>
      <c r="H502">
        <f>IF(salidas[[#This Row],[Amount]]&gt;0,salidas[[#This Row],[Amount]]*1,salidas[[#This Row],[Amount]]*-1)</f>
        <v>60</v>
      </c>
      <c r="I502" s="1">
        <v>6500</v>
      </c>
      <c r="J502" s="1">
        <f>IF(OR(salidas[[#This Row],[Client]]="Consumo interno",salidas[[#This Row],[Client]]="Desecho",salidas[[#This Row],[Amount]]&gt;0),salidas[[#This Row],[Amount]]*0,(salidas[[#This Row],[Amount]]*salidas[[#This Row],[Sale Price ($)]])*-1)</f>
        <v>390000</v>
      </c>
    </row>
    <row r="503" spans="2:10" x14ac:dyDescent="0.35">
      <c r="B503" s="9">
        <v>45282</v>
      </c>
      <c r="C503">
        <v>338</v>
      </c>
      <c r="D503" t="s">
        <v>88</v>
      </c>
      <c r="E503" t="s">
        <v>126</v>
      </c>
      <c r="F503">
        <f>IFERROR(VLOOKUP(salidas[[#This Row],[Harvest Code]],entradas[],5,FALSE),"")</f>
        <v>2024</v>
      </c>
      <c r="G503">
        <v>-199</v>
      </c>
      <c r="H503">
        <f>IF(salidas[[#This Row],[Amount]]&gt;0,salidas[[#This Row],[Amount]]*1,salidas[[#This Row],[Amount]]*-1)</f>
        <v>199</v>
      </c>
      <c r="I503" s="1">
        <v>6500</v>
      </c>
      <c r="J503" s="1">
        <f>IF(OR(salidas[[#This Row],[Client]]="Consumo interno",salidas[[#This Row],[Client]]="Desecho",salidas[[#This Row],[Amount]]&gt;0),salidas[[#This Row],[Amount]]*0,(salidas[[#This Row],[Amount]]*salidas[[#This Row],[Sale Price ($)]])*-1)</f>
        <v>1293500</v>
      </c>
    </row>
    <row r="504" spans="2:10" x14ac:dyDescent="0.35">
      <c r="B504" s="9">
        <v>45300</v>
      </c>
      <c r="C504">
        <v>347</v>
      </c>
      <c r="D504" t="s">
        <v>88</v>
      </c>
      <c r="E504" t="s">
        <v>117</v>
      </c>
      <c r="F504">
        <f>IFERROR(VLOOKUP(salidas[[#This Row],[Harvest Code]],entradas[],5,FALSE),"")</f>
        <v>2024</v>
      </c>
      <c r="G504">
        <v>-35</v>
      </c>
      <c r="H504">
        <f>IF(salidas[[#This Row],[Amount]]&gt;0,salidas[[#This Row],[Amount]]*1,salidas[[#This Row],[Amount]]*-1)</f>
        <v>35</v>
      </c>
      <c r="I504" s="1">
        <v>6500</v>
      </c>
      <c r="J504" s="1">
        <f>IF(OR(salidas[[#This Row],[Client]]="Consumo interno",salidas[[#This Row],[Client]]="Desecho",salidas[[#This Row],[Amount]]&gt;0),salidas[[#This Row],[Amount]]*0,(salidas[[#This Row],[Amount]]*salidas[[#This Row],[Sale Price ($)]])*-1)</f>
        <v>227500</v>
      </c>
    </row>
    <row r="505" spans="2:10" x14ac:dyDescent="0.35">
      <c r="B505" s="9">
        <v>45300</v>
      </c>
      <c r="C505">
        <v>348</v>
      </c>
      <c r="D505" t="s">
        <v>88</v>
      </c>
      <c r="E505" t="s">
        <v>125</v>
      </c>
      <c r="F505">
        <f>IFERROR(VLOOKUP(salidas[[#This Row],[Harvest Code]],entradas[],5,FALSE),"")</f>
        <v>2024</v>
      </c>
      <c r="G505">
        <v>-60</v>
      </c>
      <c r="H505">
        <f>IF(salidas[[#This Row],[Amount]]&gt;0,salidas[[#This Row],[Amount]]*1,salidas[[#This Row],[Amount]]*-1)</f>
        <v>60</v>
      </c>
      <c r="I505" s="1">
        <v>6500</v>
      </c>
      <c r="J505" s="1">
        <f>IF(OR(salidas[[#This Row],[Client]]="Consumo interno",salidas[[#This Row],[Client]]="Desecho",salidas[[#This Row],[Amount]]&gt;0),salidas[[#This Row],[Amount]]*0,(salidas[[#This Row],[Amount]]*salidas[[#This Row],[Sale Price ($)]])*-1)</f>
        <v>390000</v>
      </c>
    </row>
    <row r="506" spans="2:10" x14ac:dyDescent="0.35">
      <c r="B506" s="9">
        <v>45301</v>
      </c>
      <c r="C506">
        <v>349</v>
      </c>
      <c r="D506" t="s">
        <v>88</v>
      </c>
      <c r="E506" t="s">
        <v>76</v>
      </c>
      <c r="F506">
        <f>IFERROR(VLOOKUP(salidas[[#This Row],[Harvest Code]],entradas[],5,FALSE),"")</f>
        <v>2024</v>
      </c>
      <c r="G506">
        <v>-40</v>
      </c>
      <c r="H506">
        <f>IF(salidas[[#This Row],[Amount]]&gt;0,salidas[[#This Row],[Amount]]*1,salidas[[#This Row],[Amount]]*-1)</f>
        <v>40</v>
      </c>
      <c r="I506" s="1">
        <v>6500</v>
      </c>
      <c r="J506" s="1">
        <f>IF(OR(salidas[[#This Row],[Client]]="Consumo interno",salidas[[#This Row],[Client]]="Desecho",salidas[[#This Row],[Amount]]&gt;0),salidas[[#This Row],[Amount]]*0,(salidas[[#This Row],[Amount]]*salidas[[#This Row],[Sale Price ($)]])*-1)</f>
        <v>260000</v>
      </c>
    </row>
    <row r="507" spans="2:10" x14ac:dyDescent="0.35">
      <c r="B507" s="9">
        <v>45301</v>
      </c>
      <c r="C507">
        <v>351</v>
      </c>
      <c r="D507" t="s">
        <v>88</v>
      </c>
      <c r="E507" t="s">
        <v>117</v>
      </c>
      <c r="F507">
        <f>IFERROR(VLOOKUP(salidas[[#This Row],[Harvest Code]],entradas[],5,FALSE),"")</f>
        <v>2024</v>
      </c>
      <c r="G507">
        <v>-60</v>
      </c>
      <c r="H507">
        <f>IF(salidas[[#This Row],[Amount]]&gt;0,salidas[[#This Row],[Amount]]*1,salidas[[#This Row],[Amount]]*-1)</f>
        <v>60</v>
      </c>
      <c r="I507" s="1">
        <v>6500</v>
      </c>
      <c r="J507" s="1">
        <f>IF(OR(salidas[[#This Row],[Client]]="Consumo interno",salidas[[#This Row],[Client]]="Desecho",salidas[[#This Row],[Amount]]&gt;0),salidas[[#This Row],[Amount]]*0,(salidas[[#This Row],[Amount]]*salidas[[#This Row],[Sale Price ($)]])*-1)</f>
        <v>390000</v>
      </c>
    </row>
    <row r="508" spans="2:10" x14ac:dyDescent="0.35">
      <c r="B508" s="9">
        <v>45301</v>
      </c>
      <c r="C508">
        <v>352</v>
      </c>
      <c r="D508" t="s">
        <v>88</v>
      </c>
      <c r="E508" t="s">
        <v>109</v>
      </c>
      <c r="F508">
        <f>IFERROR(VLOOKUP(salidas[[#This Row],[Harvest Code]],entradas[],5,FALSE),"")</f>
        <v>2024</v>
      </c>
      <c r="G508">
        <v>-60</v>
      </c>
      <c r="H508">
        <f>IF(salidas[[#This Row],[Amount]]&gt;0,salidas[[#This Row],[Amount]]*1,salidas[[#This Row],[Amount]]*-1)</f>
        <v>60</v>
      </c>
      <c r="I508" s="1">
        <v>6500</v>
      </c>
      <c r="J508" s="1">
        <f>IF(OR(salidas[[#This Row],[Client]]="Consumo interno",salidas[[#This Row],[Client]]="Desecho",salidas[[#This Row],[Amount]]&gt;0),salidas[[#This Row],[Amount]]*0,(salidas[[#This Row],[Amount]]*salidas[[#This Row],[Sale Price ($)]])*-1)</f>
        <v>390000</v>
      </c>
    </row>
    <row r="509" spans="2:10" x14ac:dyDescent="0.35">
      <c r="B509" s="9">
        <v>45301</v>
      </c>
      <c r="C509">
        <v>350</v>
      </c>
      <c r="D509" t="s">
        <v>88</v>
      </c>
      <c r="E509" t="s">
        <v>33</v>
      </c>
      <c r="F509">
        <f>IFERROR(VLOOKUP(salidas[[#This Row],[Harvest Code]],entradas[],5,FALSE),"")</f>
        <v>2024</v>
      </c>
      <c r="G509">
        <v>-18</v>
      </c>
      <c r="H509">
        <f>IF(salidas[[#This Row],[Amount]]&gt;0,salidas[[#This Row],[Amount]]*1,salidas[[#This Row],[Amount]]*-1)</f>
        <v>18</v>
      </c>
      <c r="I509" s="1">
        <v>6500</v>
      </c>
      <c r="J509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510" spans="2:10" x14ac:dyDescent="0.35">
      <c r="B510" s="9">
        <v>45306</v>
      </c>
      <c r="C510">
        <v>361</v>
      </c>
      <c r="D510" t="s">
        <v>88</v>
      </c>
      <c r="E510" t="s">
        <v>77</v>
      </c>
      <c r="F510">
        <f>IFERROR(VLOOKUP(salidas[[#This Row],[Harvest Code]],entradas[],5,FALSE),"")</f>
        <v>2024</v>
      </c>
      <c r="G510">
        <v>-226</v>
      </c>
      <c r="H510">
        <f>IF(salidas[[#This Row],[Amount]]&gt;0,salidas[[#This Row],[Amount]]*1,salidas[[#This Row],[Amount]]*-1)</f>
        <v>226</v>
      </c>
      <c r="I510" s="1">
        <v>6500</v>
      </c>
      <c r="J510" s="1">
        <f>IF(OR(salidas[[#This Row],[Client]]="Consumo interno",salidas[[#This Row],[Client]]="Desecho",salidas[[#This Row],[Amount]]&gt;0),salidas[[#This Row],[Amount]]*0,(salidas[[#This Row],[Amount]]*salidas[[#This Row],[Sale Price ($)]])*-1)</f>
        <v>1469000</v>
      </c>
    </row>
    <row r="511" spans="2:10" x14ac:dyDescent="0.35">
      <c r="B511" s="9">
        <v>45306</v>
      </c>
      <c r="C511">
        <v>362</v>
      </c>
      <c r="D511" t="s">
        <v>88</v>
      </c>
      <c r="E511" t="s">
        <v>129</v>
      </c>
      <c r="F511">
        <f>IFERROR(VLOOKUP(salidas[[#This Row],[Harvest Code]],entradas[],5,FALSE),"")</f>
        <v>2024</v>
      </c>
      <c r="G511">
        <v>-50</v>
      </c>
      <c r="H511">
        <f>IF(salidas[[#This Row],[Amount]]&gt;0,salidas[[#This Row],[Amount]]*1,salidas[[#This Row],[Amount]]*-1)</f>
        <v>50</v>
      </c>
      <c r="I511" s="1">
        <v>6500</v>
      </c>
      <c r="J511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</row>
    <row r="512" spans="2:10" x14ac:dyDescent="0.35">
      <c r="B512" s="9">
        <v>45306</v>
      </c>
      <c r="C512">
        <v>364</v>
      </c>
      <c r="D512" t="s">
        <v>88</v>
      </c>
      <c r="E512" t="s">
        <v>120</v>
      </c>
      <c r="F512">
        <f>IFERROR(VLOOKUP(salidas[[#This Row],[Harvest Code]],entradas[],5,FALSE),"")</f>
        <v>2024</v>
      </c>
      <c r="G512">
        <v>-27</v>
      </c>
      <c r="H512">
        <f>IF(salidas[[#This Row],[Amount]]&gt;0,salidas[[#This Row],[Amount]]*1,salidas[[#This Row],[Amount]]*-1)</f>
        <v>27</v>
      </c>
      <c r="I512" s="1">
        <v>6500</v>
      </c>
      <c r="J512" s="1">
        <f>IF(OR(salidas[[#This Row],[Client]]="Consumo interno",salidas[[#This Row],[Client]]="Desecho",salidas[[#This Row],[Amount]]&gt;0),salidas[[#This Row],[Amount]]*0,(salidas[[#This Row],[Amount]]*salidas[[#This Row],[Sale Price ($)]])*-1)</f>
        <v>175500</v>
      </c>
    </row>
    <row r="513" spans="2:10" x14ac:dyDescent="0.35">
      <c r="B513" s="9">
        <v>45306</v>
      </c>
      <c r="C513">
        <v>365</v>
      </c>
      <c r="D513" t="s">
        <v>88</v>
      </c>
      <c r="E513" t="s">
        <v>129</v>
      </c>
      <c r="F513">
        <f>IFERROR(VLOOKUP(salidas[[#This Row],[Harvest Code]],entradas[],5,FALSE),"")</f>
        <v>2024</v>
      </c>
      <c r="G513">
        <v>-25</v>
      </c>
      <c r="H513">
        <f>IF(salidas[[#This Row],[Amount]]&gt;0,salidas[[#This Row],[Amount]]*1,salidas[[#This Row],[Amount]]*-1)</f>
        <v>25</v>
      </c>
      <c r="I513" s="1">
        <v>6500</v>
      </c>
      <c r="J513" s="1">
        <f>IF(OR(salidas[[#This Row],[Client]]="Consumo interno",salidas[[#This Row],[Client]]="Desecho",salidas[[#This Row],[Amount]]&gt;0),salidas[[#This Row],[Amount]]*0,(salidas[[#This Row],[Amount]]*salidas[[#This Row],[Sale Price ($)]])*-1)</f>
        <v>162500</v>
      </c>
    </row>
    <row r="514" spans="2:10" x14ac:dyDescent="0.35">
      <c r="B514" s="9">
        <v>45306</v>
      </c>
      <c r="C514">
        <v>367</v>
      </c>
      <c r="D514" t="s">
        <v>88</v>
      </c>
      <c r="E514" t="s">
        <v>33</v>
      </c>
      <c r="F514">
        <f>IFERROR(VLOOKUP(salidas[[#This Row],[Harvest Code]],entradas[],5,FALSE),"")</f>
        <v>2024</v>
      </c>
      <c r="G514">
        <v>-28</v>
      </c>
      <c r="H514">
        <f>IF(salidas[[#This Row],[Amount]]&gt;0,salidas[[#This Row],[Amount]]*1,salidas[[#This Row],[Amount]]*-1)</f>
        <v>28</v>
      </c>
      <c r="I514" s="1">
        <v>6500</v>
      </c>
      <c r="J514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515" spans="2:10" x14ac:dyDescent="0.35">
      <c r="B515" s="9">
        <v>45306</v>
      </c>
      <c r="D515" t="s">
        <v>88</v>
      </c>
      <c r="E515" t="s">
        <v>21</v>
      </c>
      <c r="F515">
        <f>IFERROR(VLOOKUP(salidas[[#This Row],[Harvest Code]],entradas[],5,FALSE),"")</f>
        <v>2024</v>
      </c>
      <c r="G515">
        <v>888</v>
      </c>
      <c r="H515">
        <f>IF(salidas[[#This Row],[Amount]]&gt;0,salidas[[#This Row],[Amount]]*1,salidas[[#This Row],[Amount]]*-1)</f>
        <v>888</v>
      </c>
      <c r="I515" s="1">
        <v>6500</v>
      </c>
      <c r="J515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516" spans="2:10" x14ac:dyDescent="0.35">
      <c r="B516" s="9">
        <v>45309</v>
      </c>
      <c r="C516">
        <v>372</v>
      </c>
      <c r="D516" t="s">
        <v>89</v>
      </c>
      <c r="E516" t="s">
        <v>124</v>
      </c>
      <c r="F516">
        <f>IFERROR(VLOOKUP(salidas[[#This Row],[Harvest Code]],entradas[],5,FALSE),"")</f>
        <v>2024</v>
      </c>
      <c r="G516">
        <v>-287</v>
      </c>
      <c r="H516">
        <f>IF(salidas[[#This Row],[Amount]]&gt;0,salidas[[#This Row],[Amount]]*1,salidas[[#This Row],[Amount]]*-1)</f>
        <v>287</v>
      </c>
      <c r="I516" s="1">
        <v>6500</v>
      </c>
      <c r="J516" s="1">
        <f>IF(OR(salidas[[#This Row],[Client]]="Consumo interno",salidas[[#This Row],[Client]]="Desecho",salidas[[#This Row],[Amount]]&gt;0),salidas[[#This Row],[Amount]]*0,(salidas[[#This Row],[Amount]]*salidas[[#This Row],[Sale Price ($)]])*-1)</f>
        <v>1865500</v>
      </c>
    </row>
    <row r="517" spans="2:10" x14ac:dyDescent="0.35">
      <c r="B517" s="9">
        <v>45309</v>
      </c>
      <c r="C517">
        <v>373</v>
      </c>
      <c r="D517" t="s">
        <v>89</v>
      </c>
      <c r="E517" t="s">
        <v>117</v>
      </c>
      <c r="F517">
        <f>IFERROR(VLOOKUP(salidas[[#This Row],[Harvest Code]],entradas[],5,FALSE),"")</f>
        <v>2024</v>
      </c>
      <c r="G517">
        <v>-130</v>
      </c>
      <c r="H517">
        <f>IF(salidas[[#This Row],[Amount]]&gt;0,salidas[[#This Row],[Amount]]*1,salidas[[#This Row],[Amount]]*-1)</f>
        <v>130</v>
      </c>
      <c r="I517" s="1">
        <v>6500</v>
      </c>
      <c r="J517" s="1">
        <f>IF(OR(salidas[[#This Row],[Client]]="Consumo interno",salidas[[#This Row],[Client]]="Desecho",salidas[[#This Row],[Amount]]&gt;0),salidas[[#This Row],[Amount]]*0,(salidas[[#This Row],[Amount]]*salidas[[#This Row],[Sale Price ($)]])*-1)</f>
        <v>845000</v>
      </c>
    </row>
    <row r="518" spans="2:10" x14ac:dyDescent="0.35">
      <c r="B518" s="9">
        <v>45309</v>
      </c>
      <c r="C518">
        <v>374</v>
      </c>
      <c r="D518" t="s">
        <v>89</v>
      </c>
      <c r="E518" t="s">
        <v>50</v>
      </c>
      <c r="F518">
        <f>IFERROR(VLOOKUP(salidas[[#This Row],[Harvest Code]],entradas[],5,FALSE),"")</f>
        <v>2024</v>
      </c>
      <c r="G518">
        <v>-50</v>
      </c>
      <c r="H518">
        <f>IF(salidas[[#This Row],[Amount]]&gt;0,salidas[[#This Row],[Amount]]*1,salidas[[#This Row],[Amount]]*-1)</f>
        <v>50</v>
      </c>
      <c r="I518" s="1">
        <v>6500</v>
      </c>
      <c r="J518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</row>
    <row r="519" spans="2:10" x14ac:dyDescent="0.35">
      <c r="B519" s="9">
        <v>45309</v>
      </c>
      <c r="C519">
        <v>375</v>
      </c>
      <c r="D519" t="s">
        <v>89</v>
      </c>
      <c r="E519" t="s">
        <v>129</v>
      </c>
      <c r="F519">
        <f>IFERROR(VLOOKUP(salidas[[#This Row],[Harvest Code]],entradas[],5,FALSE),"")</f>
        <v>2024</v>
      </c>
      <c r="G519">
        <v>-100</v>
      </c>
      <c r="H519">
        <f>IF(salidas[[#This Row],[Amount]]&gt;0,salidas[[#This Row],[Amount]]*1,salidas[[#This Row],[Amount]]*-1)</f>
        <v>100</v>
      </c>
      <c r="I519" s="1">
        <v>6500</v>
      </c>
      <c r="J519" s="1">
        <f>IF(OR(salidas[[#This Row],[Client]]="Consumo interno",salidas[[#This Row],[Client]]="Desecho",salidas[[#This Row],[Amount]]&gt;0),salidas[[#This Row],[Amount]]*0,(salidas[[#This Row],[Amount]]*salidas[[#This Row],[Sale Price ($)]])*-1)</f>
        <v>650000</v>
      </c>
    </row>
    <row r="520" spans="2:10" x14ac:dyDescent="0.35">
      <c r="B520" s="9">
        <v>45309</v>
      </c>
      <c r="C520">
        <v>376</v>
      </c>
      <c r="D520" t="s">
        <v>89</v>
      </c>
      <c r="E520" t="s">
        <v>120</v>
      </c>
      <c r="F520">
        <f>IFERROR(VLOOKUP(salidas[[#This Row],[Harvest Code]],entradas[],5,FALSE),"")</f>
        <v>2024</v>
      </c>
      <c r="G520">
        <v>-90</v>
      </c>
      <c r="H520">
        <f>IF(salidas[[#This Row],[Amount]]&gt;0,salidas[[#This Row],[Amount]]*1,salidas[[#This Row],[Amount]]*-1)</f>
        <v>90</v>
      </c>
      <c r="I520" s="1">
        <v>6500</v>
      </c>
      <c r="J520" s="1">
        <f>IF(OR(salidas[[#This Row],[Client]]="Consumo interno",salidas[[#This Row],[Client]]="Desecho",salidas[[#This Row],[Amount]]&gt;0),salidas[[#This Row],[Amount]]*0,(salidas[[#This Row],[Amount]]*salidas[[#This Row],[Sale Price ($)]])*-1)</f>
        <v>585000</v>
      </c>
    </row>
    <row r="521" spans="2:10" x14ac:dyDescent="0.35">
      <c r="B521" s="9">
        <v>45310</v>
      </c>
      <c r="C521">
        <v>377</v>
      </c>
      <c r="D521" t="s">
        <v>89</v>
      </c>
      <c r="E521" t="s">
        <v>109</v>
      </c>
      <c r="F521">
        <f>IFERROR(VLOOKUP(salidas[[#This Row],[Harvest Code]],entradas[],5,FALSE),"")</f>
        <v>2024</v>
      </c>
      <c r="G521">
        <v>-57</v>
      </c>
      <c r="H521">
        <f>IF(salidas[[#This Row],[Amount]]&gt;0,salidas[[#This Row],[Amount]]*1,salidas[[#This Row],[Amount]]*-1)</f>
        <v>57</v>
      </c>
      <c r="I521" s="1">
        <v>6500</v>
      </c>
      <c r="J521" s="1">
        <f>IF(OR(salidas[[#This Row],[Client]]="Consumo interno",salidas[[#This Row],[Client]]="Desecho",salidas[[#This Row],[Amount]]&gt;0),salidas[[#This Row],[Amount]]*0,(salidas[[#This Row],[Amount]]*salidas[[#This Row],[Sale Price ($)]])*-1)</f>
        <v>370500</v>
      </c>
    </row>
    <row r="522" spans="2:10" x14ac:dyDescent="0.35">
      <c r="B522" s="9">
        <v>45310</v>
      </c>
      <c r="C522">
        <v>378</v>
      </c>
      <c r="D522" t="s">
        <v>89</v>
      </c>
      <c r="E522" t="s">
        <v>18</v>
      </c>
      <c r="F522">
        <f>IFERROR(VLOOKUP(salidas[[#This Row],[Harvest Code]],entradas[],5,FALSE),"")</f>
        <v>2024</v>
      </c>
      <c r="G522">
        <v>-31</v>
      </c>
      <c r="H522">
        <f>IF(salidas[[#This Row],[Amount]]&gt;0,salidas[[#This Row],[Amount]]*1,salidas[[#This Row],[Amount]]*-1)</f>
        <v>31</v>
      </c>
      <c r="I522" s="1">
        <v>6500</v>
      </c>
      <c r="J522" s="1">
        <f>IF(OR(salidas[[#This Row],[Client]]="Consumo interno",salidas[[#This Row],[Client]]="Desecho",salidas[[#This Row],[Amount]]&gt;0),salidas[[#This Row],[Amount]]*0,(salidas[[#This Row],[Amount]]*salidas[[#This Row],[Sale Price ($)]])*-1)</f>
        <v>201500</v>
      </c>
    </row>
    <row r="523" spans="2:10" x14ac:dyDescent="0.35">
      <c r="B523" s="9">
        <v>45311</v>
      </c>
      <c r="C523">
        <v>384</v>
      </c>
      <c r="D523" t="s">
        <v>89</v>
      </c>
      <c r="E523" t="s">
        <v>130</v>
      </c>
      <c r="F523">
        <f>IFERROR(VLOOKUP(salidas[[#This Row],[Harvest Code]],entradas[],5,FALSE),"")</f>
        <v>2024</v>
      </c>
      <c r="G523">
        <v>-139</v>
      </c>
      <c r="H523">
        <f>IF(salidas[[#This Row],[Amount]]&gt;0,salidas[[#This Row],[Amount]]*1,salidas[[#This Row],[Amount]]*-1)</f>
        <v>139</v>
      </c>
      <c r="I523" s="1">
        <v>6500</v>
      </c>
      <c r="J523" s="1">
        <f>IF(OR(salidas[[#This Row],[Client]]="Consumo interno",salidas[[#This Row],[Client]]="Desecho",salidas[[#This Row],[Amount]]&gt;0),salidas[[#This Row],[Amount]]*0,(salidas[[#This Row],[Amount]]*salidas[[#This Row],[Sale Price ($)]])*-1)</f>
        <v>903500</v>
      </c>
    </row>
    <row r="524" spans="2:10" x14ac:dyDescent="0.35">
      <c r="B524" s="9">
        <v>45311</v>
      </c>
      <c r="C524">
        <v>385</v>
      </c>
      <c r="D524" t="s">
        <v>89</v>
      </c>
      <c r="E524" t="s">
        <v>91</v>
      </c>
      <c r="F524">
        <f>IFERROR(VLOOKUP(salidas[[#This Row],[Harvest Code]],entradas[],5,FALSE),"")</f>
        <v>2024</v>
      </c>
      <c r="G524">
        <v>-50</v>
      </c>
      <c r="H524">
        <f>IF(salidas[[#This Row],[Amount]]&gt;0,salidas[[#This Row],[Amount]]*1,salidas[[#This Row],[Amount]]*-1)</f>
        <v>50</v>
      </c>
      <c r="I524" s="1">
        <v>6500</v>
      </c>
      <c r="J524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</row>
    <row r="525" spans="2:10" x14ac:dyDescent="0.35">
      <c r="B525" s="9">
        <v>45316</v>
      </c>
      <c r="C525">
        <v>389</v>
      </c>
      <c r="D525" t="s">
        <v>89</v>
      </c>
      <c r="E525" t="s">
        <v>130</v>
      </c>
      <c r="F525">
        <f>IFERROR(VLOOKUP(salidas[[#This Row],[Harvest Code]],entradas[],5,FALSE),"")</f>
        <v>2024</v>
      </c>
      <c r="G525">
        <v>-120</v>
      </c>
      <c r="H525">
        <f>IF(salidas[[#This Row],[Amount]]&gt;0,salidas[[#This Row],[Amount]]*1,salidas[[#This Row],[Amount]]*-1)</f>
        <v>120</v>
      </c>
      <c r="I525" s="1">
        <v>6500</v>
      </c>
      <c r="J525" s="1">
        <f>IF(OR(salidas[[#This Row],[Client]]="Consumo interno",salidas[[#This Row],[Client]]="Desecho",salidas[[#This Row],[Amount]]&gt;0),salidas[[#This Row],[Amount]]*0,(salidas[[#This Row],[Amount]]*salidas[[#This Row],[Sale Price ($)]])*-1)</f>
        <v>780000</v>
      </c>
    </row>
    <row r="526" spans="2:10" x14ac:dyDescent="0.35">
      <c r="B526" s="9">
        <v>45314</v>
      </c>
      <c r="C526">
        <v>387</v>
      </c>
      <c r="D526" t="s">
        <v>89</v>
      </c>
      <c r="E526" t="s">
        <v>125</v>
      </c>
      <c r="F526">
        <f>IFERROR(VLOOKUP(salidas[[#This Row],[Harvest Code]],entradas[],5,FALSE),"")</f>
        <v>2024</v>
      </c>
      <c r="G526">
        <v>-52</v>
      </c>
      <c r="H526">
        <f>IF(salidas[[#This Row],[Amount]]&gt;0,salidas[[#This Row],[Amount]]*1,salidas[[#This Row],[Amount]]*-1)</f>
        <v>52</v>
      </c>
      <c r="I526" s="1">
        <v>6500</v>
      </c>
      <c r="J526" s="1">
        <f>IF(OR(salidas[[#This Row],[Client]]="Consumo interno",salidas[[#This Row],[Client]]="Desecho",salidas[[#This Row],[Amount]]&gt;0),salidas[[#This Row],[Amount]]*0,(salidas[[#This Row],[Amount]]*salidas[[#This Row],[Sale Price ($)]])*-1)</f>
        <v>338000</v>
      </c>
    </row>
    <row r="527" spans="2:10" x14ac:dyDescent="0.35">
      <c r="B527" s="9">
        <v>45314</v>
      </c>
      <c r="C527">
        <v>388</v>
      </c>
      <c r="D527" t="s">
        <v>89</v>
      </c>
      <c r="E527" t="s">
        <v>123</v>
      </c>
      <c r="F527">
        <f>IFERROR(VLOOKUP(salidas[[#This Row],[Harvest Code]],entradas[],5,FALSE),"")</f>
        <v>2024</v>
      </c>
      <c r="G527">
        <v>-43</v>
      </c>
      <c r="H527">
        <f>IF(salidas[[#This Row],[Amount]]&gt;0,salidas[[#This Row],[Amount]]*1,salidas[[#This Row],[Amount]]*-1)</f>
        <v>43</v>
      </c>
      <c r="I527" s="1">
        <v>6500</v>
      </c>
      <c r="J527" s="1">
        <f>IF(OR(salidas[[#This Row],[Client]]="Consumo interno",salidas[[#This Row],[Client]]="Desecho",salidas[[#This Row],[Amount]]&gt;0),salidas[[#This Row],[Amount]]*0,(salidas[[#This Row],[Amount]]*salidas[[#This Row],[Sale Price ($)]])*-1)</f>
        <v>279500</v>
      </c>
    </row>
    <row r="528" spans="2:10" x14ac:dyDescent="0.35">
      <c r="B528" s="9">
        <v>45307</v>
      </c>
      <c r="D528" t="s">
        <v>89</v>
      </c>
      <c r="E528" t="s">
        <v>21</v>
      </c>
      <c r="F528">
        <f>IFERROR(VLOOKUP(salidas[[#This Row],[Harvest Code]],entradas[],5,FALSE),"")</f>
        <v>2024</v>
      </c>
      <c r="G528">
        <v>1149</v>
      </c>
      <c r="H528">
        <f>IF(salidas[[#This Row],[Amount]]&gt;0,salidas[[#This Row],[Amount]]*1,salidas[[#This Row],[Amount]]*-1)</f>
        <v>1149</v>
      </c>
      <c r="I528" s="1"/>
      <c r="J528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529" spans="2:10" x14ac:dyDescent="0.35">
      <c r="B529" s="9">
        <v>45391</v>
      </c>
      <c r="C529">
        <v>426</v>
      </c>
      <c r="D529" t="s">
        <v>92</v>
      </c>
      <c r="E529" t="s">
        <v>95</v>
      </c>
      <c r="F529">
        <f>IFERROR(VLOOKUP(salidas[[#This Row],[Harvest Code]],entradas[],5,FALSE),"")</f>
        <v>2024</v>
      </c>
      <c r="G529">
        <v>-60</v>
      </c>
      <c r="H529">
        <f>IF(salidas[[#This Row],[Amount]]&gt;0,salidas[[#This Row],[Amount]]*1,salidas[[#This Row],[Amount]]*-1)</f>
        <v>60</v>
      </c>
      <c r="I529" s="1">
        <v>7500</v>
      </c>
      <c r="J529" s="1">
        <f>IF(OR(salidas[[#This Row],[Client]]="Consumo interno",salidas[[#This Row],[Client]]="Desecho",salidas[[#This Row],[Amount]]&gt;0),salidas[[#This Row],[Amount]]*0,(salidas[[#This Row],[Amount]]*salidas[[#This Row],[Sale Price ($)]])*-1)</f>
        <v>450000</v>
      </c>
    </row>
    <row r="530" spans="2:10" x14ac:dyDescent="0.35">
      <c r="B530" s="9">
        <v>45394</v>
      </c>
      <c r="C530">
        <v>429</v>
      </c>
      <c r="D530" t="s">
        <v>92</v>
      </c>
      <c r="E530" t="s">
        <v>129</v>
      </c>
      <c r="F530">
        <f>IFERROR(VLOOKUP(salidas[[#This Row],[Harvest Code]],entradas[],5,FALSE),"")</f>
        <v>2024</v>
      </c>
      <c r="G530">
        <v>-100</v>
      </c>
      <c r="H530">
        <f>IF(salidas[[#This Row],[Amount]]&gt;0,salidas[[#This Row],[Amount]]*1,salidas[[#This Row],[Amount]]*-1)</f>
        <v>100</v>
      </c>
      <c r="I530" s="1">
        <v>7500</v>
      </c>
      <c r="J530" s="1">
        <f>IF(OR(salidas[[#This Row],[Client]]="Consumo interno",salidas[[#This Row],[Client]]="Desecho",salidas[[#This Row],[Amount]]&gt;0),salidas[[#This Row],[Amount]]*0,(salidas[[#This Row],[Amount]]*salidas[[#This Row],[Sale Price ($)]])*-1)</f>
        <v>750000</v>
      </c>
    </row>
    <row r="531" spans="2:10" x14ac:dyDescent="0.35">
      <c r="B531" s="9">
        <v>45394</v>
      </c>
      <c r="C531">
        <v>430</v>
      </c>
      <c r="D531" t="s">
        <v>92</v>
      </c>
      <c r="E531" t="s">
        <v>117</v>
      </c>
      <c r="F531">
        <f>IFERROR(VLOOKUP(salidas[[#This Row],[Harvest Code]],entradas[],5,FALSE),"")</f>
        <v>2024</v>
      </c>
      <c r="G531">
        <v>-107</v>
      </c>
      <c r="H531">
        <f>IF(salidas[[#This Row],[Amount]]&gt;0,salidas[[#This Row],[Amount]]*1,salidas[[#This Row],[Amount]]*-1)</f>
        <v>107</v>
      </c>
      <c r="I531" s="1">
        <v>7500</v>
      </c>
      <c r="J531" s="1">
        <f>IF(OR(salidas[[#This Row],[Client]]="Consumo interno",salidas[[#This Row],[Client]]="Desecho",salidas[[#This Row],[Amount]]&gt;0),salidas[[#This Row],[Amount]]*0,(salidas[[#This Row],[Amount]]*salidas[[#This Row],[Sale Price ($)]])*-1)</f>
        <v>802500</v>
      </c>
    </row>
    <row r="532" spans="2:10" x14ac:dyDescent="0.35">
      <c r="B532" s="9">
        <v>45394</v>
      </c>
      <c r="C532">
        <v>432</v>
      </c>
      <c r="D532" t="s">
        <v>92</v>
      </c>
      <c r="E532" t="s">
        <v>129</v>
      </c>
      <c r="F532">
        <f>IFERROR(VLOOKUP(salidas[[#This Row],[Harvest Code]],entradas[],5,FALSE),"")</f>
        <v>2024</v>
      </c>
      <c r="G532">
        <v>-120</v>
      </c>
      <c r="H532">
        <f>IF(salidas[[#This Row],[Amount]]&gt;0,salidas[[#This Row],[Amount]]*1,salidas[[#This Row],[Amount]]*-1)</f>
        <v>120</v>
      </c>
      <c r="I532" s="1">
        <v>7500</v>
      </c>
      <c r="J532" s="1">
        <f>IF(OR(salidas[[#This Row],[Client]]="Consumo interno",salidas[[#This Row],[Client]]="Desecho",salidas[[#This Row],[Amount]]&gt;0),salidas[[#This Row],[Amount]]*0,(salidas[[#This Row],[Amount]]*salidas[[#This Row],[Sale Price ($)]])*-1)</f>
        <v>900000</v>
      </c>
    </row>
    <row r="533" spans="2:10" x14ac:dyDescent="0.35">
      <c r="B533" s="9">
        <v>45397</v>
      </c>
      <c r="C533">
        <v>428</v>
      </c>
      <c r="D533" t="s">
        <v>92</v>
      </c>
      <c r="E533" t="s">
        <v>120</v>
      </c>
      <c r="F533">
        <f>IFERROR(VLOOKUP(salidas[[#This Row],[Harvest Code]],entradas[],5,FALSE),"")</f>
        <v>2024</v>
      </c>
      <c r="G533">
        <v>-130</v>
      </c>
      <c r="H533">
        <f>IF(salidas[[#This Row],[Amount]]&gt;0,salidas[[#This Row],[Amount]]*1,salidas[[#This Row],[Amount]]*-1)</f>
        <v>130</v>
      </c>
      <c r="I533" s="1">
        <v>7500</v>
      </c>
      <c r="J533" s="1">
        <f>IF(OR(salidas[[#This Row],[Client]]="Consumo interno",salidas[[#This Row],[Client]]="Desecho",salidas[[#This Row],[Amount]]&gt;0),salidas[[#This Row],[Amount]]*0,(salidas[[#This Row],[Amount]]*salidas[[#This Row],[Sale Price ($)]])*-1)</f>
        <v>975000</v>
      </c>
    </row>
    <row r="534" spans="2:10" x14ac:dyDescent="0.35">
      <c r="B534" s="9">
        <v>45394</v>
      </c>
      <c r="C534">
        <v>436</v>
      </c>
      <c r="D534" t="s">
        <v>92</v>
      </c>
      <c r="E534" t="s">
        <v>97</v>
      </c>
      <c r="F534">
        <f>IFERROR(VLOOKUP(salidas[[#This Row],[Harvest Code]],entradas[],5,FALSE),"")</f>
        <v>2024</v>
      </c>
      <c r="G534">
        <v>-40</v>
      </c>
      <c r="H534">
        <f>IF(salidas[[#This Row],[Amount]]&gt;0,salidas[[#This Row],[Amount]]*1,salidas[[#This Row],[Amount]]*-1)</f>
        <v>40</v>
      </c>
      <c r="I534" s="1">
        <v>7500</v>
      </c>
      <c r="J534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535" spans="2:10" x14ac:dyDescent="0.35">
      <c r="B535" s="9">
        <v>45394</v>
      </c>
      <c r="D535" t="s">
        <v>92</v>
      </c>
      <c r="E535" t="s">
        <v>21</v>
      </c>
      <c r="F535">
        <f>IFERROR(VLOOKUP(salidas[[#This Row],[Harvest Code]],entradas[],5,FALSE),"")</f>
        <v>2024</v>
      </c>
      <c r="G535">
        <v>679</v>
      </c>
      <c r="H535">
        <f>IF(salidas[[#This Row],[Amount]]&gt;0,salidas[[#This Row],[Amount]]*1,salidas[[#This Row],[Amount]]*-1)</f>
        <v>679</v>
      </c>
      <c r="I535" s="1"/>
      <c r="J535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536" spans="2:10" x14ac:dyDescent="0.35">
      <c r="B536" s="9"/>
      <c r="D536" t="s">
        <v>92</v>
      </c>
      <c r="E536" t="s">
        <v>33</v>
      </c>
      <c r="F536">
        <f>IFERROR(VLOOKUP(salidas[[#This Row],[Harvest Code]],entradas[],5,FALSE),"")</f>
        <v>2024</v>
      </c>
      <c r="G536">
        <v>-26</v>
      </c>
      <c r="H536">
        <f>IF(salidas[[#This Row],[Amount]]&gt;0,salidas[[#This Row],[Amount]]*1,salidas[[#This Row],[Amount]]*-1)</f>
        <v>26</v>
      </c>
      <c r="I536" s="1">
        <v>0</v>
      </c>
      <c r="J536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537" spans="2:10" x14ac:dyDescent="0.35">
      <c r="B537" s="9">
        <v>45400</v>
      </c>
      <c r="C537">
        <v>440</v>
      </c>
      <c r="D537" t="s">
        <v>93</v>
      </c>
      <c r="E537" t="s">
        <v>117</v>
      </c>
      <c r="F537">
        <f>IFERROR(VLOOKUP(salidas[[#This Row],[Harvest Code]],entradas[],5,FALSE),"")</f>
        <v>2024</v>
      </c>
      <c r="G537">
        <v>-25</v>
      </c>
      <c r="H537">
        <f>IF(salidas[[#This Row],[Amount]]&gt;0,salidas[[#This Row],[Amount]]*1,salidas[[#This Row],[Amount]]*-1)</f>
        <v>25</v>
      </c>
      <c r="I537" s="1">
        <v>7500</v>
      </c>
      <c r="J537" s="1">
        <f>IF(OR(salidas[[#This Row],[Client]]="Consumo interno",salidas[[#This Row],[Client]]="Desecho",salidas[[#This Row],[Amount]]&gt;0),salidas[[#This Row],[Amount]]*0,(salidas[[#This Row],[Amount]]*salidas[[#This Row],[Sale Price ($)]])*-1)</f>
        <v>187500</v>
      </c>
    </row>
    <row r="538" spans="2:10" x14ac:dyDescent="0.35">
      <c r="B538" s="9">
        <v>45400</v>
      </c>
      <c r="C538">
        <v>441</v>
      </c>
      <c r="D538" t="s">
        <v>93</v>
      </c>
      <c r="E538" t="s">
        <v>96</v>
      </c>
      <c r="F538">
        <f>IFERROR(VLOOKUP(salidas[[#This Row],[Harvest Code]],entradas[],5,FALSE),"")</f>
        <v>2024</v>
      </c>
      <c r="G538">
        <v>-30</v>
      </c>
      <c r="H538">
        <f>IF(salidas[[#This Row],[Amount]]&gt;0,salidas[[#This Row],[Amount]]*1,salidas[[#This Row],[Amount]]*-1)</f>
        <v>30</v>
      </c>
      <c r="I538" s="1">
        <v>7500</v>
      </c>
      <c r="J538" s="1">
        <f>IF(OR(salidas[[#This Row],[Client]]="Consumo interno",salidas[[#This Row],[Client]]="Desecho",salidas[[#This Row],[Amount]]&gt;0),salidas[[#This Row],[Amount]]*0,(salidas[[#This Row],[Amount]]*salidas[[#This Row],[Sale Price ($)]])*-1)</f>
        <v>225000</v>
      </c>
    </row>
    <row r="539" spans="2:10" x14ac:dyDescent="0.35">
      <c r="B539" s="9">
        <v>45397</v>
      </c>
      <c r="C539">
        <v>437</v>
      </c>
      <c r="D539" t="s">
        <v>93</v>
      </c>
      <c r="E539" t="s">
        <v>117</v>
      </c>
      <c r="F539">
        <f>IFERROR(VLOOKUP(salidas[[#This Row],[Harvest Code]],entradas[],5,FALSE),"")</f>
        <v>2024</v>
      </c>
      <c r="G539">
        <v>-120</v>
      </c>
      <c r="H539">
        <f>IF(salidas[[#This Row],[Amount]]&gt;0,salidas[[#This Row],[Amount]]*1,salidas[[#This Row],[Amount]]*-1)</f>
        <v>120</v>
      </c>
      <c r="I539" s="1">
        <v>7500</v>
      </c>
      <c r="J539" s="1">
        <f>IF(OR(salidas[[#This Row],[Client]]="Consumo interno",salidas[[#This Row],[Client]]="Desecho",salidas[[#This Row],[Amount]]&gt;0),salidas[[#This Row],[Amount]]*0,(salidas[[#This Row],[Amount]]*salidas[[#This Row],[Sale Price ($)]])*-1)</f>
        <v>900000</v>
      </c>
    </row>
    <row r="540" spans="2:10" x14ac:dyDescent="0.35">
      <c r="B540" s="9">
        <v>45397</v>
      </c>
      <c r="C540">
        <v>438</v>
      </c>
      <c r="D540" t="s">
        <v>93</v>
      </c>
      <c r="E540" t="s">
        <v>129</v>
      </c>
      <c r="F540">
        <f>IFERROR(VLOOKUP(salidas[[#This Row],[Harvest Code]],entradas[],5,FALSE),"")</f>
        <v>2024</v>
      </c>
      <c r="G540">
        <v>-20</v>
      </c>
      <c r="H540">
        <f>IF(salidas[[#This Row],[Amount]]&gt;0,salidas[[#This Row],[Amount]]*1,salidas[[#This Row],[Amount]]*-1)</f>
        <v>20</v>
      </c>
      <c r="I540" s="1">
        <v>7500</v>
      </c>
      <c r="J540" s="1">
        <f>IF(OR(salidas[[#This Row],[Client]]="Consumo interno",salidas[[#This Row],[Client]]="Desecho",salidas[[#This Row],[Amount]]&gt;0),salidas[[#This Row],[Amount]]*0,(salidas[[#This Row],[Amount]]*salidas[[#This Row],[Sale Price ($)]])*-1)</f>
        <v>150000</v>
      </c>
    </row>
    <row r="541" spans="2:10" x14ac:dyDescent="0.35">
      <c r="B541" s="9">
        <v>45397</v>
      </c>
      <c r="C541">
        <v>439</v>
      </c>
      <c r="D541" t="s">
        <v>93</v>
      </c>
      <c r="E541" t="s">
        <v>97</v>
      </c>
      <c r="F541">
        <f>IFERROR(VLOOKUP(salidas[[#This Row],[Harvest Code]],entradas[],5,FALSE),"")</f>
        <v>2024</v>
      </c>
      <c r="G541">
        <v>-40</v>
      </c>
      <c r="H541">
        <f>IF(salidas[[#This Row],[Amount]]&gt;0,salidas[[#This Row],[Amount]]*1,salidas[[#This Row],[Amount]]*-1)</f>
        <v>40</v>
      </c>
      <c r="I541" s="1">
        <v>7500</v>
      </c>
      <c r="J541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542" spans="2:10" x14ac:dyDescent="0.35">
      <c r="B542" s="9">
        <v>45399</v>
      </c>
      <c r="C542">
        <v>442</v>
      </c>
      <c r="D542" t="s">
        <v>93</v>
      </c>
      <c r="E542" t="s">
        <v>125</v>
      </c>
      <c r="F542">
        <f>IFERROR(VLOOKUP(salidas[[#This Row],[Harvest Code]],entradas[],5,FALSE),"")</f>
        <v>2024</v>
      </c>
      <c r="G542">
        <v>-200</v>
      </c>
      <c r="H542">
        <f>IF(salidas[[#This Row],[Amount]]&gt;0,salidas[[#This Row],[Amount]]*1,salidas[[#This Row],[Amount]]*-1)</f>
        <v>200</v>
      </c>
      <c r="I542" s="1">
        <v>7500</v>
      </c>
      <c r="J542" s="1">
        <f>IF(OR(salidas[[#This Row],[Client]]="Consumo interno",salidas[[#This Row],[Client]]="Desecho",salidas[[#This Row],[Amount]]&gt;0),salidas[[#This Row],[Amount]]*0,(salidas[[#This Row],[Amount]]*salidas[[#This Row],[Sale Price ($)]])*-1)</f>
        <v>1500000</v>
      </c>
    </row>
    <row r="543" spans="2:10" x14ac:dyDescent="0.35">
      <c r="B543" s="9">
        <v>45404</v>
      </c>
      <c r="C543">
        <v>445</v>
      </c>
      <c r="D543" t="s">
        <v>93</v>
      </c>
      <c r="E543" t="s">
        <v>96</v>
      </c>
      <c r="F543">
        <f>IFERROR(VLOOKUP(salidas[[#This Row],[Harvest Code]],entradas[],5,FALSE),"")</f>
        <v>2024</v>
      </c>
      <c r="G543">
        <v>-108</v>
      </c>
      <c r="H543">
        <f>IF(salidas[[#This Row],[Amount]]&gt;0,salidas[[#This Row],[Amount]]*1,salidas[[#This Row],[Amount]]*-1)</f>
        <v>108</v>
      </c>
      <c r="I543" s="1">
        <v>7500</v>
      </c>
      <c r="J543" s="1">
        <f>IF(OR(salidas[[#This Row],[Client]]="Consumo interno",salidas[[#This Row],[Client]]="Desecho",salidas[[#This Row],[Amount]]&gt;0),salidas[[#This Row],[Amount]]*0,(salidas[[#This Row],[Amount]]*salidas[[#This Row],[Sale Price ($)]])*-1)</f>
        <v>810000</v>
      </c>
    </row>
    <row r="544" spans="2:10" x14ac:dyDescent="0.35">
      <c r="B544" s="9">
        <v>45402</v>
      </c>
      <c r="C544">
        <v>444</v>
      </c>
      <c r="D544" t="s">
        <v>93</v>
      </c>
      <c r="E544" t="s">
        <v>97</v>
      </c>
      <c r="F544">
        <f>IFERROR(VLOOKUP(salidas[[#This Row],[Harvest Code]],entradas[],5,FALSE),"")</f>
        <v>2024</v>
      </c>
      <c r="G544">
        <v>-40</v>
      </c>
      <c r="H544">
        <f>IF(salidas[[#This Row],[Amount]]&gt;0,salidas[[#This Row],[Amount]]*1,salidas[[#This Row],[Amount]]*-1)</f>
        <v>40</v>
      </c>
      <c r="I544" s="1">
        <v>7500</v>
      </c>
      <c r="J544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545" spans="2:10" x14ac:dyDescent="0.35">
      <c r="B545" s="9">
        <v>45404</v>
      </c>
      <c r="C545">
        <v>447</v>
      </c>
      <c r="D545" t="s">
        <v>93</v>
      </c>
      <c r="E545" t="s">
        <v>124</v>
      </c>
      <c r="F545">
        <f>IFERROR(VLOOKUP(salidas[[#This Row],[Harvest Code]],entradas[],5,FALSE),"")</f>
        <v>2024</v>
      </c>
      <c r="G545">
        <v>-418</v>
      </c>
      <c r="H545">
        <f>IF(salidas[[#This Row],[Amount]]&gt;0,salidas[[#This Row],[Amount]]*1,salidas[[#This Row],[Amount]]*-1)</f>
        <v>418</v>
      </c>
      <c r="I545" s="1">
        <v>7500</v>
      </c>
      <c r="J545" s="1">
        <f>IF(OR(salidas[[#This Row],[Client]]="Consumo interno",salidas[[#This Row],[Client]]="Desecho",salidas[[#This Row],[Amount]]&gt;0),salidas[[#This Row],[Amount]]*0,(salidas[[#This Row],[Amount]]*salidas[[#This Row],[Sale Price ($)]])*-1)</f>
        <v>3135000</v>
      </c>
    </row>
    <row r="546" spans="2:10" x14ac:dyDescent="0.35">
      <c r="B546" s="9">
        <v>45421</v>
      </c>
      <c r="C546">
        <v>461</v>
      </c>
      <c r="D546" t="s">
        <v>93</v>
      </c>
      <c r="E546" t="s">
        <v>98</v>
      </c>
      <c r="F546">
        <f>IFERROR(VLOOKUP(salidas[[#This Row],[Harvest Code]],entradas[],5,FALSE),"")</f>
        <v>2024</v>
      </c>
      <c r="G546">
        <v>-204</v>
      </c>
      <c r="H546">
        <f>IF(salidas[[#This Row],[Amount]]&gt;0,salidas[[#This Row],[Amount]]*1,salidas[[#This Row],[Amount]]*-1)</f>
        <v>204</v>
      </c>
      <c r="I546" s="1">
        <v>7500</v>
      </c>
      <c r="J546" s="1">
        <f>IF(OR(salidas[[#This Row],[Client]]="Consumo interno",salidas[[#This Row],[Client]]="Desecho",salidas[[#This Row],[Amount]]&gt;0),salidas[[#This Row],[Amount]]*0,(salidas[[#This Row],[Amount]]*salidas[[#This Row],[Sale Price ($)]])*-1)</f>
        <v>1530000</v>
      </c>
    </row>
    <row r="547" spans="2:10" x14ac:dyDescent="0.35">
      <c r="B547" s="9">
        <v>45420</v>
      </c>
      <c r="C547">
        <v>457</v>
      </c>
      <c r="D547" t="s">
        <v>93</v>
      </c>
      <c r="E547" t="s">
        <v>99</v>
      </c>
      <c r="F547">
        <f>IFERROR(VLOOKUP(salidas[[#This Row],[Harvest Code]],entradas[],5,FALSE),"")</f>
        <v>2024</v>
      </c>
      <c r="G547">
        <v>-50</v>
      </c>
      <c r="H547">
        <f>IF(salidas[[#This Row],[Amount]]&gt;0,salidas[[#This Row],[Amount]]*1,salidas[[#This Row],[Amount]]*-1)</f>
        <v>50</v>
      </c>
      <c r="I547" s="1">
        <v>7500</v>
      </c>
      <c r="J547" s="1">
        <f>IF(OR(salidas[[#This Row],[Client]]="Consumo interno",salidas[[#This Row],[Client]]="Desecho",salidas[[#This Row],[Amount]]&gt;0),salidas[[#This Row],[Amount]]*0,(salidas[[#This Row],[Amount]]*salidas[[#This Row],[Sale Price ($)]])*-1)</f>
        <v>375000</v>
      </c>
    </row>
    <row r="548" spans="2:10" x14ac:dyDescent="0.35">
      <c r="B548" s="9">
        <v>45421</v>
      </c>
      <c r="C548">
        <v>460</v>
      </c>
      <c r="D548" t="s">
        <v>93</v>
      </c>
      <c r="E548" t="s">
        <v>129</v>
      </c>
      <c r="F548">
        <f>IFERROR(VLOOKUP(salidas[[#This Row],[Harvest Code]],entradas[],5,FALSE),"")</f>
        <v>2024</v>
      </c>
      <c r="G548">
        <v>-30</v>
      </c>
      <c r="H548">
        <f>IF(salidas[[#This Row],[Amount]]&gt;0,salidas[[#This Row],[Amount]]*1,salidas[[#This Row],[Amount]]*-1)</f>
        <v>30</v>
      </c>
      <c r="I548" s="1">
        <v>7500</v>
      </c>
      <c r="J548" s="1">
        <f>IF(OR(salidas[[#This Row],[Client]]="Consumo interno",salidas[[#This Row],[Client]]="Desecho",salidas[[#This Row],[Amount]]&gt;0),salidas[[#This Row],[Amount]]*0,(salidas[[#This Row],[Amount]]*salidas[[#This Row],[Sale Price ($)]])*-1)</f>
        <v>225000</v>
      </c>
    </row>
    <row r="549" spans="2:10" x14ac:dyDescent="0.35">
      <c r="B549" s="9">
        <v>45407</v>
      </c>
      <c r="D549" t="s">
        <v>93</v>
      </c>
      <c r="E549" t="s">
        <v>33</v>
      </c>
      <c r="F549">
        <f>IFERROR(VLOOKUP(salidas[[#This Row],[Harvest Code]],entradas[],5,FALSE),"")</f>
        <v>2024</v>
      </c>
      <c r="G549">
        <v>-350</v>
      </c>
      <c r="H549">
        <f>IF(salidas[[#This Row],[Amount]]&gt;0,salidas[[#This Row],[Amount]]*1,salidas[[#This Row],[Amount]]*-1)</f>
        <v>350</v>
      </c>
      <c r="I549" s="1"/>
      <c r="J549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550" spans="2:10" x14ac:dyDescent="0.35">
      <c r="B550" s="9">
        <v>45407</v>
      </c>
      <c r="D550" t="s">
        <v>93</v>
      </c>
      <c r="E550" t="s">
        <v>21</v>
      </c>
      <c r="F550">
        <f>IFERROR(VLOOKUP(salidas[[#This Row],[Harvest Code]],entradas[],5,FALSE),"")</f>
        <v>2024</v>
      </c>
      <c r="G550">
        <v>1569</v>
      </c>
      <c r="H550">
        <f>IF(salidas[[#This Row],[Amount]]&gt;0,salidas[[#This Row],[Amount]]*1,salidas[[#This Row],[Amount]]*-1)</f>
        <v>1569</v>
      </c>
      <c r="I550" s="1"/>
      <c r="J550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551" spans="2:10" x14ac:dyDescent="0.35">
      <c r="B551" s="9">
        <v>45441</v>
      </c>
      <c r="C551">
        <v>468</v>
      </c>
      <c r="D551" t="s">
        <v>94</v>
      </c>
      <c r="E551" t="s">
        <v>130</v>
      </c>
      <c r="F551">
        <f>IFERROR(VLOOKUP(salidas[[#This Row],[Harvest Code]],entradas[],5,FALSE),"")</f>
        <v>2024</v>
      </c>
      <c r="G551">
        <v>-177</v>
      </c>
      <c r="H551">
        <f>IF(salidas[[#This Row],[Amount]]&gt;0,salidas[[#This Row],[Amount]]*1,salidas[[#This Row],[Amount]]*-1)</f>
        <v>177</v>
      </c>
      <c r="I551" s="1">
        <v>7500</v>
      </c>
      <c r="J551" s="1">
        <f>IF(OR(salidas[[#This Row],[Client]]="Consumo interno",salidas[[#This Row],[Client]]="Desecho",salidas[[#This Row],[Amount]]&gt;0),salidas[[#This Row],[Amount]]*0,(salidas[[#This Row],[Amount]]*salidas[[#This Row],[Sale Price ($)]])*-1)</f>
        <v>1327500</v>
      </c>
    </row>
    <row r="552" spans="2:10" x14ac:dyDescent="0.35">
      <c r="B552" s="9">
        <v>45441</v>
      </c>
      <c r="C552">
        <v>466</v>
      </c>
      <c r="D552" t="s">
        <v>94</v>
      </c>
      <c r="E552" t="s">
        <v>100</v>
      </c>
      <c r="F552">
        <f>IFERROR(VLOOKUP(salidas[[#This Row],[Harvest Code]],entradas[],5,FALSE),"")</f>
        <v>2024</v>
      </c>
      <c r="G552">
        <v>-200</v>
      </c>
      <c r="H552">
        <f>IF(salidas[[#This Row],[Amount]]&gt;0,salidas[[#This Row],[Amount]]*1,salidas[[#This Row],[Amount]]*-1)</f>
        <v>200</v>
      </c>
      <c r="I552" s="1">
        <v>7500</v>
      </c>
      <c r="J552" s="1">
        <f>IF(OR(salidas[[#This Row],[Client]]="Consumo interno",salidas[[#This Row],[Client]]="Desecho",salidas[[#This Row],[Amount]]&gt;0),salidas[[#This Row],[Amount]]*0,(salidas[[#This Row],[Amount]]*salidas[[#This Row],[Sale Price ($)]])*-1)</f>
        <v>1500000</v>
      </c>
    </row>
    <row r="553" spans="2:10" x14ac:dyDescent="0.35">
      <c r="B553" s="9">
        <v>45451</v>
      </c>
      <c r="C553">
        <v>481</v>
      </c>
      <c r="D553" t="s">
        <v>94</v>
      </c>
      <c r="E553" t="s">
        <v>129</v>
      </c>
      <c r="F553">
        <f>IFERROR(VLOOKUP(salidas[[#This Row],[Harvest Code]],entradas[],5,FALSE),"")</f>
        <v>2024</v>
      </c>
      <c r="G553">
        <v>-40</v>
      </c>
      <c r="H553">
        <f>IF(salidas[[#This Row],[Amount]]&gt;0,salidas[[#This Row],[Amount]]*1,salidas[[#This Row],[Amount]]*-1)</f>
        <v>40</v>
      </c>
      <c r="I553" s="1">
        <v>7500</v>
      </c>
      <c r="J553" s="1">
        <f>IF(OR(salidas[[#This Row],[Client]]="Consumo interno",salidas[[#This Row],[Client]]="Desecho",salidas[[#This Row],[Amount]]&gt;0),salidas[[#This Row],[Amount]]*0,(salidas[[#This Row],[Amount]]*salidas[[#This Row],[Sale Price ($)]])*-1)</f>
        <v>300000</v>
      </c>
    </row>
    <row r="554" spans="2:10" x14ac:dyDescent="0.35">
      <c r="B554" s="9">
        <v>45450</v>
      </c>
      <c r="C554">
        <v>479</v>
      </c>
      <c r="D554" t="s">
        <v>94</v>
      </c>
      <c r="E554" t="s">
        <v>117</v>
      </c>
      <c r="F554">
        <f>IFERROR(VLOOKUP(salidas[[#This Row],[Harvest Code]],entradas[],5,FALSE),"")</f>
        <v>2024</v>
      </c>
      <c r="G554">
        <v>-50</v>
      </c>
      <c r="H554">
        <f>IF(salidas[[#This Row],[Amount]]&gt;0,salidas[[#This Row],[Amount]]*1,salidas[[#This Row],[Amount]]*-1)</f>
        <v>50</v>
      </c>
      <c r="I554" s="1">
        <v>7500</v>
      </c>
      <c r="J554" s="1">
        <f>IF(OR(salidas[[#This Row],[Client]]="Consumo interno",salidas[[#This Row],[Client]]="Desecho",salidas[[#This Row],[Amount]]&gt;0),salidas[[#This Row],[Amount]]*0,(salidas[[#This Row],[Amount]]*salidas[[#This Row],[Sale Price ($)]])*-1)</f>
        <v>375000</v>
      </c>
    </row>
    <row r="555" spans="2:10" x14ac:dyDescent="0.35">
      <c r="B555" s="9">
        <v>45455</v>
      </c>
      <c r="C555">
        <v>484</v>
      </c>
      <c r="D555" t="s">
        <v>94</v>
      </c>
      <c r="E555" t="s">
        <v>117</v>
      </c>
      <c r="F555">
        <f>IFERROR(VLOOKUP(salidas[[#This Row],[Harvest Code]],entradas[],5,FALSE),"")</f>
        <v>2024</v>
      </c>
      <c r="G555">
        <v>-30</v>
      </c>
      <c r="H555">
        <f>IF(salidas[[#This Row],[Amount]]&gt;0,salidas[[#This Row],[Amount]]*1,salidas[[#This Row],[Amount]]*-1)</f>
        <v>30</v>
      </c>
      <c r="I555" s="1">
        <v>7500</v>
      </c>
      <c r="J555" s="1">
        <f>IF(OR(salidas[[#This Row],[Client]]="Consumo interno",salidas[[#This Row],[Client]]="Desecho",salidas[[#This Row],[Amount]]&gt;0),salidas[[#This Row],[Amount]]*0,(salidas[[#This Row],[Amount]]*salidas[[#This Row],[Sale Price ($)]])*-1)</f>
        <v>225000</v>
      </c>
    </row>
    <row r="556" spans="2:10" x14ac:dyDescent="0.35">
      <c r="B556" s="9">
        <v>45457</v>
      </c>
      <c r="C556">
        <v>489</v>
      </c>
      <c r="D556" t="s">
        <v>94</v>
      </c>
      <c r="E556" t="s">
        <v>97</v>
      </c>
      <c r="F556">
        <f>IFERROR(VLOOKUP(salidas[[#This Row],[Harvest Code]],entradas[],5,FALSE),"")</f>
        <v>2024</v>
      </c>
      <c r="G556">
        <v>-45</v>
      </c>
      <c r="H556">
        <f>IF(salidas[[#This Row],[Amount]]&gt;0,salidas[[#This Row],[Amount]]*1,salidas[[#This Row],[Amount]]*-1)</f>
        <v>45</v>
      </c>
      <c r="I556" s="1">
        <v>7500</v>
      </c>
      <c r="J556" s="1">
        <f>IF(OR(salidas[[#This Row],[Client]]="Consumo interno",salidas[[#This Row],[Client]]="Desecho",salidas[[#This Row],[Amount]]&gt;0),salidas[[#This Row],[Amount]]*0,(salidas[[#This Row],[Amount]]*salidas[[#This Row],[Sale Price ($)]])*-1)</f>
        <v>337500</v>
      </c>
    </row>
    <row r="557" spans="2:10" x14ac:dyDescent="0.35">
      <c r="B557" s="9">
        <v>45461</v>
      </c>
      <c r="C557">
        <v>491</v>
      </c>
      <c r="D557" t="s">
        <v>94</v>
      </c>
      <c r="E557" t="s">
        <v>74</v>
      </c>
      <c r="F557">
        <f>IFERROR(VLOOKUP(salidas[[#This Row],[Harvest Code]],entradas[],5,FALSE),"")</f>
        <v>2024</v>
      </c>
      <c r="G557">
        <v>-60</v>
      </c>
      <c r="H557">
        <f>IF(salidas[[#This Row],[Amount]]&gt;0,salidas[[#This Row],[Amount]]*1,salidas[[#This Row],[Amount]]*-1)</f>
        <v>60</v>
      </c>
      <c r="I557" s="1">
        <v>7500</v>
      </c>
      <c r="J557" s="1">
        <f>IF(OR(salidas[[#This Row],[Client]]="Consumo interno",salidas[[#This Row],[Client]]="Desecho",salidas[[#This Row],[Amount]]&gt;0),salidas[[#This Row],[Amount]]*0,(salidas[[#This Row],[Amount]]*salidas[[#This Row],[Sale Price ($)]])*-1)</f>
        <v>450000</v>
      </c>
    </row>
    <row r="558" spans="2:10" x14ac:dyDescent="0.35">
      <c r="B558" s="9">
        <v>45461</v>
      </c>
      <c r="C558">
        <v>492</v>
      </c>
      <c r="D558" t="s">
        <v>94</v>
      </c>
      <c r="E558" t="s">
        <v>74</v>
      </c>
      <c r="F558">
        <f>IFERROR(VLOOKUP(salidas[[#This Row],[Harvest Code]],entradas[],5,FALSE),"")</f>
        <v>2024</v>
      </c>
      <c r="G558">
        <v>-60</v>
      </c>
      <c r="H558">
        <f>IF(salidas[[#This Row],[Amount]]&gt;0,salidas[[#This Row],[Amount]]*1,salidas[[#This Row],[Amount]]*-1)</f>
        <v>60</v>
      </c>
      <c r="I558" s="1">
        <v>7500</v>
      </c>
      <c r="J558" s="1">
        <f>IF(OR(salidas[[#This Row],[Client]]="Consumo interno",salidas[[#This Row],[Client]]="Desecho",salidas[[#This Row],[Amount]]&gt;0),salidas[[#This Row],[Amount]]*0,(salidas[[#This Row],[Amount]]*salidas[[#This Row],[Sale Price ($)]])*-1)</f>
        <v>450000</v>
      </c>
    </row>
    <row r="559" spans="2:10" x14ac:dyDescent="0.35">
      <c r="B559" s="9">
        <v>45465</v>
      </c>
      <c r="C559">
        <v>496</v>
      </c>
      <c r="D559" t="s">
        <v>94</v>
      </c>
      <c r="E559" t="s">
        <v>112</v>
      </c>
      <c r="F559">
        <f>IFERROR(VLOOKUP(salidas[[#This Row],[Harvest Code]],entradas[],5,FALSE),"")</f>
        <v>2024</v>
      </c>
      <c r="G559">
        <v>-220</v>
      </c>
      <c r="H559">
        <f>IF(salidas[[#This Row],[Amount]]&gt;0,salidas[[#This Row],[Amount]]*1,salidas[[#This Row],[Amount]]*-1)</f>
        <v>220</v>
      </c>
      <c r="I559" s="1">
        <v>4000</v>
      </c>
      <c r="J559" s="1">
        <f>IF(OR(salidas[[#This Row],[Client]]="Consumo interno",salidas[[#This Row],[Client]]="Desecho",salidas[[#This Row],[Amount]]&gt;0),salidas[[#This Row],[Amount]]*0,(salidas[[#This Row],[Amount]]*salidas[[#This Row],[Sale Price ($)]])*-1)</f>
        <v>880000</v>
      </c>
    </row>
    <row r="560" spans="2:10" x14ac:dyDescent="0.35">
      <c r="B560" s="9">
        <v>45464</v>
      </c>
      <c r="C560">
        <v>500</v>
      </c>
      <c r="D560" t="s">
        <v>94</v>
      </c>
      <c r="E560" t="s">
        <v>33</v>
      </c>
      <c r="F560">
        <f>IFERROR(VLOOKUP(salidas[[#This Row],[Harvest Code]],entradas[],5,FALSE),"")</f>
        <v>2024</v>
      </c>
      <c r="G560">
        <v>-37</v>
      </c>
      <c r="H560">
        <f>IF(salidas[[#This Row],[Amount]]&gt;0,salidas[[#This Row],[Amount]]*1,salidas[[#This Row],[Amount]]*-1)</f>
        <v>37</v>
      </c>
      <c r="I560" s="1"/>
      <c r="J560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561" spans="2:10" x14ac:dyDescent="0.35">
      <c r="B561" s="9"/>
      <c r="D561" t="s">
        <v>94</v>
      </c>
      <c r="E561" t="s">
        <v>21</v>
      </c>
      <c r="F561">
        <f>IFERROR(VLOOKUP(salidas[[#This Row],[Harvest Code]],entradas[],5,FALSE),"")</f>
        <v>2024</v>
      </c>
      <c r="G561">
        <v>996</v>
      </c>
      <c r="H561">
        <f>IF(salidas[[#This Row],[Amount]]&gt;0,salidas[[#This Row],[Amount]]*1,salidas[[#This Row],[Amount]]*-1)</f>
        <v>996</v>
      </c>
      <c r="I561" s="1"/>
      <c r="J561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562" spans="2:10" x14ac:dyDescent="0.35">
      <c r="B562" s="9">
        <v>45488</v>
      </c>
      <c r="D562" t="s">
        <v>101</v>
      </c>
      <c r="E562" t="s">
        <v>21</v>
      </c>
      <c r="F562">
        <f>IFERROR(VLOOKUP(salidas[[#This Row],[Harvest Code]],entradas[],5,FALSE),"")</f>
        <v>2024</v>
      </c>
      <c r="G562">
        <v>838</v>
      </c>
      <c r="H562">
        <f>IF(salidas[[#This Row],[Amount]]&gt;0,salidas[[#This Row],[Amount]]*1,salidas[[#This Row],[Amount]]*-1)</f>
        <v>838</v>
      </c>
      <c r="I562" s="1"/>
      <c r="J562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563" spans="2:10" x14ac:dyDescent="0.35">
      <c r="B563" s="9">
        <v>45488</v>
      </c>
      <c r="C563">
        <v>505</v>
      </c>
      <c r="D563" t="s">
        <v>101</v>
      </c>
      <c r="E563" t="s">
        <v>74</v>
      </c>
      <c r="F563">
        <f>IFERROR(VLOOKUP(salidas[[#This Row],[Harvest Code]],entradas[],5,FALSE),"")</f>
        <v>2024</v>
      </c>
      <c r="G563">
        <v>-60</v>
      </c>
      <c r="H563">
        <f>IF(salidas[[#This Row],[Amount]]&gt;0,salidas[[#This Row],[Amount]]*1,salidas[[#This Row],[Amount]]*-1)</f>
        <v>60</v>
      </c>
      <c r="I563" s="1">
        <v>7500</v>
      </c>
      <c r="J563" s="1">
        <f>IF(OR(salidas[[#This Row],[Client]]="Consumo interno",salidas[[#This Row],[Client]]="Desecho",salidas[[#This Row],[Amount]]&gt;0),salidas[[#This Row],[Amount]]*0,(salidas[[#This Row],[Amount]]*salidas[[#This Row],[Sale Price ($)]])*-1)</f>
        <v>450000</v>
      </c>
    </row>
    <row r="564" spans="2:10" x14ac:dyDescent="0.35">
      <c r="B564" s="9">
        <v>45488</v>
      </c>
      <c r="C564">
        <v>506</v>
      </c>
      <c r="D564" t="s">
        <v>101</v>
      </c>
      <c r="E564" t="s">
        <v>125</v>
      </c>
      <c r="F564">
        <f>IFERROR(VLOOKUP(salidas[[#This Row],[Harvest Code]],entradas[],5,FALSE),"")</f>
        <v>2024</v>
      </c>
      <c r="G564">
        <v>-100</v>
      </c>
      <c r="H564">
        <f>IF(salidas[[#This Row],[Amount]]&gt;0,salidas[[#This Row],[Amount]]*1,salidas[[#This Row],[Amount]]*-1)</f>
        <v>100</v>
      </c>
      <c r="I564" s="1">
        <v>7500</v>
      </c>
      <c r="J564" s="1">
        <f>IF(OR(salidas[[#This Row],[Client]]="Consumo interno",salidas[[#This Row],[Client]]="Desecho",salidas[[#This Row],[Amount]]&gt;0),salidas[[#This Row],[Amount]]*0,(salidas[[#This Row],[Amount]]*salidas[[#This Row],[Sale Price ($)]])*-1)</f>
        <v>750000</v>
      </c>
    </row>
    <row r="565" spans="2:10" x14ac:dyDescent="0.35">
      <c r="B565" s="9">
        <v>45488</v>
      </c>
      <c r="C565">
        <v>507</v>
      </c>
      <c r="D565" t="s">
        <v>101</v>
      </c>
      <c r="E565" t="s">
        <v>95</v>
      </c>
      <c r="F565">
        <f>IFERROR(VLOOKUP(salidas[[#This Row],[Harvest Code]],entradas[],5,FALSE),"")</f>
        <v>2024</v>
      </c>
      <c r="G565">
        <v>-60</v>
      </c>
      <c r="H565">
        <f>IF(salidas[[#This Row],[Amount]]&gt;0,salidas[[#This Row],[Amount]]*1,salidas[[#This Row],[Amount]]*-1)</f>
        <v>60</v>
      </c>
      <c r="I565" s="1">
        <v>7500</v>
      </c>
      <c r="J565" s="1">
        <f>IF(OR(salidas[[#This Row],[Client]]="Consumo interno",salidas[[#This Row],[Client]]="Desecho",salidas[[#This Row],[Amount]]&gt;0),salidas[[#This Row],[Amount]]*0,(salidas[[#This Row],[Amount]]*salidas[[#This Row],[Sale Price ($)]])*-1)</f>
        <v>450000</v>
      </c>
    </row>
    <row r="566" spans="2:10" x14ac:dyDescent="0.35">
      <c r="B566" s="9">
        <v>45489</v>
      </c>
      <c r="C566">
        <v>508</v>
      </c>
      <c r="D566" t="s">
        <v>101</v>
      </c>
      <c r="E566" t="s">
        <v>130</v>
      </c>
      <c r="F566">
        <f>IFERROR(VLOOKUP(salidas[[#This Row],[Harvest Code]],entradas[],5,FALSE),"")</f>
        <v>2024</v>
      </c>
      <c r="G566">
        <v>-180</v>
      </c>
      <c r="H566">
        <f>IF(salidas[[#This Row],[Amount]]&gt;0,salidas[[#This Row],[Amount]]*1,salidas[[#This Row],[Amount]]*-1)</f>
        <v>180</v>
      </c>
      <c r="I566" s="1">
        <v>4167</v>
      </c>
      <c r="J566" s="1">
        <f>IF(OR(salidas[[#This Row],[Client]]="Consumo interno",salidas[[#This Row],[Client]]="Desecho",salidas[[#This Row],[Amount]]&gt;0),salidas[[#This Row],[Amount]]*0,(salidas[[#This Row],[Amount]]*salidas[[#This Row],[Sale Price ($)]])*-1)</f>
        <v>750060</v>
      </c>
    </row>
    <row r="567" spans="2:10" x14ac:dyDescent="0.35">
      <c r="B567" s="9">
        <v>45489</v>
      </c>
      <c r="C567">
        <v>509</v>
      </c>
      <c r="D567" t="s">
        <v>101</v>
      </c>
      <c r="E567" t="s">
        <v>120</v>
      </c>
      <c r="F567">
        <f>IFERROR(VLOOKUP(salidas[[#This Row],[Harvest Code]],entradas[],5,FALSE),"")</f>
        <v>2024</v>
      </c>
      <c r="G567">
        <v>-100</v>
      </c>
      <c r="H567">
        <f>IF(salidas[[#This Row],[Amount]]&gt;0,salidas[[#This Row],[Amount]]*1,salidas[[#This Row],[Amount]]*-1)</f>
        <v>100</v>
      </c>
      <c r="I567" s="1">
        <v>7500</v>
      </c>
      <c r="J567" s="1">
        <f>IF(OR(salidas[[#This Row],[Client]]="Consumo interno",salidas[[#This Row],[Client]]="Desecho",salidas[[#This Row],[Amount]]&gt;0),salidas[[#This Row],[Amount]]*0,(salidas[[#This Row],[Amount]]*salidas[[#This Row],[Sale Price ($)]])*-1)</f>
        <v>750000</v>
      </c>
    </row>
    <row r="568" spans="2:10" x14ac:dyDescent="0.35">
      <c r="B568" s="9">
        <v>45489</v>
      </c>
      <c r="C568">
        <v>502</v>
      </c>
      <c r="D568" t="s">
        <v>101</v>
      </c>
      <c r="E568" t="s">
        <v>129</v>
      </c>
      <c r="F568">
        <f>IFERROR(VLOOKUP(salidas[[#This Row],[Harvest Code]],entradas[],5,FALSE),"")</f>
        <v>2024</v>
      </c>
      <c r="G568">
        <v>-50</v>
      </c>
      <c r="H568">
        <f>IF(salidas[[#This Row],[Amount]]&gt;0,salidas[[#This Row],[Amount]]*1,salidas[[#This Row],[Amount]]*-1)</f>
        <v>50</v>
      </c>
      <c r="I568" s="1">
        <v>7500</v>
      </c>
      <c r="J568" s="1">
        <f>IF(OR(salidas[[#This Row],[Client]]="Consumo interno",salidas[[#This Row],[Client]]="Desecho",salidas[[#This Row],[Amount]]&gt;0),salidas[[#This Row],[Amount]]*0,(salidas[[#This Row],[Amount]]*salidas[[#This Row],[Sale Price ($)]])*-1)</f>
        <v>375000</v>
      </c>
    </row>
    <row r="569" spans="2:10" x14ac:dyDescent="0.35">
      <c r="B569" s="9">
        <v>45489</v>
      </c>
      <c r="C569">
        <v>503</v>
      </c>
      <c r="D569" t="s">
        <v>101</v>
      </c>
      <c r="E569" t="s">
        <v>74</v>
      </c>
      <c r="F569">
        <f>IFERROR(VLOOKUP(salidas[[#This Row],[Harvest Code]],entradas[],5,FALSE),"")</f>
        <v>2024</v>
      </c>
      <c r="G569">
        <v>-60</v>
      </c>
      <c r="H569">
        <f>IF(salidas[[#This Row],[Amount]]&gt;0,salidas[[#This Row],[Amount]]*1,salidas[[#This Row],[Amount]]*-1)</f>
        <v>60</v>
      </c>
      <c r="I569" s="1">
        <v>7500</v>
      </c>
      <c r="J569" s="1">
        <f>IF(OR(salidas[[#This Row],[Client]]="Consumo interno",salidas[[#This Row],[Client]]="Desecho",salidas[[#This Row],[Amount]]&gt;0),salidas[[#This Row],[Amount]]*0,(salidas[[#This Row],[Amount]]*salidas[[#This Row],[Sale Price ($)]])*-1)</f>
        <v>450000</v>
      </c>
    </row>
    <row r="570" spans="2:10" x14ac:dyDescent="0.35">
      <c r="B570" s="9">
        <v>45489</v>
      </c>
      <c r="C570">
        <v>504</v>
      </c>
      <c r="D570" t="s">
        <v>101</v>
      </c>
      <c r="E570" t="s">
        <v>77</v>
      </c>
      <c r="F570">
        <f>IFERROR(VLOOKUP(salidas[[#This Row],[Harvest Code]],entradas[],5,FALSE),"")</f>
        <v>2024</v>
      </c>
      <c r="G570">
        <v>-106</v>
      </c>
      <c r="H570">
        <f>IF(salidas[[#This Row],[Amount]]&gt;0,salidas[[#This Row],[Amount]]*1,salidas[[#This Row],[Amount]]*-1)</f>
        <v>106</v>
      </c>
      <c r="I570" s="1">
        <v>7500</v>
      </c>
      <c r="J570" s="1">
        <f>IF(OR(salidas[[#This Row],[Client]]="Consumo interno",salidas[[#This Row],[Client]]="Desecho",salidas[[#This Row],[Amount]]&gt;0),salidas[[#This Row],[Amount]]*0,(salidas[[#This Row],[Amount]]*salidas[[#This Row],[Sale Price ($)]])*-1)</f>
        <v>795000</v>
      </c>
    </row>
    <row r="571" spans="2:10" x14ac:dyDescent="0.35">
      <c r="B571" s="9">
        <v>45489</v>
      </c>
      <c r="D571" t="s">
        <v>101</v>
      </c>
      <c r="E571" t="s">
        <v>21</v>
      </c>
      <c r="F571">
        <f>IFERROR(VLOOKUP(salidas[[#This Row],[Harvest Code]],entradas[],5,FALSE),"")</f>
        <v>2024</v>
      </c>
      <c r="G571">
        <v>951</v>
      </c>
      <c r="H571">
        <f>IF(salidas[[#This Row],[Amount]]&gt;0,salidas[[#This Row],[Amount]]*1,salidas[[#This Row],[Amount]]*-1)</f>
        <v>951</v>
      </c>
      <c r="I571" s="1"/>
      <c r="J571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572" spans="2:10" x14ac:dyDescent="0.35">
      <c r="B572" s="9">
        <v>45490</v>
      </c>
      <c r="C572">
        <v>510</v>
      </c>
      <c r="D572" t="s">
        <v>101</v>
      </c>
      <c r="E572" t="s">
        <v>117</v>
      </c>
      <c r="F572">
        <f>IFERROR(VLOOKUP(salidas[[#This Row],[Harvest Code]],entradas[],5,FALSE),"")</f>
        <v>2024</v>
      </c>
      <c r="G572">
        <v>-100</v>
      </c>
      <c r="H572">
        <f>IF(salidas[[#This Row],[Amount]]&gt;0,salidas[[#This Row],[Amount]]*1,salidas[[#This Row],[Amount]]*-1)</f>
        <v>100</v>
      </c>
      <c r="I572" s="1">
        <v>7500</v>
      </c>
      <c r="J572" s="1">
        <f>IF(OR(salidas[[#This Row],[Client]]="Consumo interno",salidas[[#This Row],[Client]]="Desecho",salidas[[#This Row],[Amount]]&gt;0),salidas[[#This Row],[Amount]]*0,(salidas[[#This Row],[Amount]]*salidas[[#This Row],[Sale Price ($)]])*-1)</f>
        <v>750000</v>
      </c>
    </row>
    <row r="573" spans="2:10" x14ac:dyDescent="0.35">
      <c r="B573" s="9">
        <v>45502</v>
      </c>
      <c r="C573">
        <v>511</v>
      </c>
      <c r="D573" t="s">
        <v>101</v>
      </c>
      <c r="E573" t="s">
        <v>97</v>
      </c>
      <c r="F573">
        <f>IFERROR(VLOOKUP(salidas[[#This Row],[Harvest Code]],entradas[],5,FALSE),"")</f>
        <v>2024</v>
      </c>
      <c r="G573">
        <v>-50</v>
      </c>
      <c r="H573">
        <f>IF(salidas[[#This Row],[Amount]]&gt;0,salidas[[#This Row],[Amount]]*1,salidas[[#This Row],[Amount]]*-1)</f>
        <v>50</v>
      </c>
      <c r="I573" s="1">
        <v>7500</v>
      </c>
      <c r="J573" s="1">
        <f>IF(OR(salidas[[#This Row],[Client]]="Consumo interno",salidas[[#This Row],[Client]]="Desecho",salidas[[#This Row],[Amount]]&gt;0),salidas[[#This Row],[Amount]]*0,(salidas[[#This Row],[Amount]]*salidas[[#This Row],[Sale Price ($)]])*-1)</f>
        <v>375000</v>
      </c>
    </row>
    <row r="574" spans="2:10" x14ac:dyDescent="0.35">
      <c r="B574" s="9">
        <v>45502</v>
      </c>
      <c r="C574">
        <v>512</v>
      </c>
      <c r="D574" t="s">
        <v>101</v>
      </c>
      <c r="E574" t="s">
        <v>74</v>
      </c>
      <c r="F574">
        <f>IFERROR(VLOOKUP(salidas[[#This Row],[Harvest Code]],entradas[],5,FALSE),"")</f>
        <v>2024</v>
      </c>
      <c r="G574">
        <v>-62</v>
      </c>
      <c r="H574">
        <f>IF(salidas[[#This Row],[Amount]]&gt;0,salidas[[#This Row],[Amount]]*1,salidas[[#This Row],[Amount]]*-1)</f>
        <v>62</v>
      </c>
      <c r="I574" s="1">
        <v>7500</v>
      </c>
      <c r="J574" s="1">
        <f>IF(OR(salidas[[#This Row],[Client]]="Consumo interno",salidas[[#This Row],[Client]]="Desecho",salidas[[#This Row],[Amount]]&gt;0),salidas[[#This Row],[Amount]]*0,(salidas[[#This Row],[Amount]]*salidas[[#This Row],[Sale Price ($)]])*-1)</f>
        <v>465000</v>
      </c>
    </row>
    <row r="575" spans="2:10" x14ac:dyDescent="0.35">
      <c r="B575" s="9">
        <v>45492</v>
      </c>
      <c r="D575" t="s">
        <v>101</v>
      </c>
      <c r="E575" t="s">
        <v>21</v>
      </c>
      <c r="F575">
        <f>IFERROR(VLOOKUP(salidas[[#This Row],[Harvest Code]],entradas[],5,FALSE),"")</f>
        <v>2024</v>
      </c>
      <c r="G575">
        <v>558</v>
      </c>
      <c r="H575">
        <f>IF(salidas[[#This Row],[Amount]]&gt;0,salidas[[#This Row],[Amount]]*1,salidas[[#This Row],[Amount]]*-1)</f>
        <v>558</v>
      </c>
      <c r="I575" s="1">
        <v>7500</v>
      </c>
      <c r="J575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576" spans="2:10" x14ac:dyDescent="0.35">
      <c r="B576" s="9">
        <v>45495</v>
      </c>
      <c r="D576" t="s">
        <v>101</v>
      </c>
      <c r="E576" t="s">
        <v>21</v>
      </c>
      <c r="F576">
        <f>IFERROR(VLOOKUP(salidas[[#This Row],[Harvest Code]],entradas[],5,FALSE),"")</f>
        <v>2024</v>
      </c>
      <c r="G576">
        <v>768</v>
      </c>
      <c r="H576">
        <f>IF(salidas[[#This Row],[Amount]]&gt;0,salidas[[#This Row],[Amount]]*1,salidas[[#This Row],[Amount]]*-1)</f>
        <v>768</v>
      </c>
      <c r="I576" s="1">
        <v>7500</v>
      </c>
      <c r="J576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577" spans="2:10" x14ac:dyDescent="0.35">
      <c r="B577" s="9">
        <v>45504</v>
      </c>
      <c r="C577">
        <v>515</v>
      </c>
      <c r="D577" t="s">
        <v>101</v>
      </c>
      <c r="E577" t="s">
        <v>91</v>
      </c>
      <c r="F577">
        <f>IFERROR(VLOOKUP(salidas[[#This Row],[Harvest Code]],entradas[],5,FALSE),"")</f>
        <v>2024</v>
      </c>
      <c r="G577">
        <v>-50</v>
      </c>
      <c r="H577">
        <f>IF(salidas[[#This Row],[Amount]]&gt;0,salidas[[#This Row],[Amount]]*1,salidas[[#This Row],[Amount]]*-1)</f>
        <v>50</v>
      </c>
      <c r="I577" s="1">
        <v>7500</v>
      </c>
      <c r="J577" s="1">
        <f>IF(OR(salidas[[#This Row],[Client]]="Consumo interno",salidas[[#This Row],[Client]]="Desecho",salidas[[#This Row],[Amount]]&gt;0),salidas[[#This Row],[Amount]]*0,(salidas[[#This Row],[Amount]]*salidas[[#This Row],[Sale Price ($)]])*-1)</f>
        <v>375000</v>
      </c>
    </row>
    <row r="578" spans="2:10" x14ac:dyDescent="0.35">
      <c r="B578" s="9">
        <v>45505</v>
      </c>
      <c r="C578">
        <v>516</v>
      </c>
      <c r="D578" t="s">
        <v>101</v>
      </c>
      <c r="E578" t="s">
        <v>120</v>
      </c>
      <c r="F578">
        <f>IFERROR(VLOOKUP(salidas[[#This Row],[Harvest Code]],entradas[],5,FALSE),"")</f>
        <v>2024</v>
      </c>
      <c r="G578">
        <v>-340</v>
      </c>
      <c r="H578">
        <f>IF(salidas[[#This Row],[Amount]]&gt;0,salidas[[#This Row],[Amount]]*1,salidas[[#This Row],[Amount]]*-1)</f>
        <v>340</v>
      </c>
      <c r="I578" s="1">
        <v>6500</v>
      </c>
      <c r="J578" s="1">
        <f>IF(OR(salidas[[#This Row],[Client]]="Consumo interno",salidas[[#This Row],[Client]]="Desecho",salidas[[#This Row],[Amount]]&gt;0),salidas[[#This Row],[Amount]]*0,(salidas[[#This Row],[Amount]]*salidas[[#This Row],[Sale Price ($)]])*-1)</f>
        <v>2210000</v>
      </c>
    </row>
    <row r="579" spans="2:10" x14ac:dyDescent="0.35">
      <c r="B579" s="9">
        <v>45505</v>
      </c>
      <c r="C579">
        <v>513</v>
      </c>
      <c r="D579" t="s">
        <v>101</v>
      </c>
      <c r="E579" t="s">
        <v>33</v>
      </c>
      <c r="F579">
        <f>IFERROR(VLOOKUP(salidas[[#This Row],[Harvest Code]],entradas[],5,FALSE),"")</f>
        <v>2024</v>
      </c>
      <c r="G579">
        <v>-15</v>
      </c>
      <c r="H579">
        <f>IF(salidas[[#This Row],[Amount]]&gt;0,salidas[[#This Row],[Amount]]*1,salidas[[#This Row],[Amount]]*-1)</f>
        <v>15</v>
      </c>
      <c r="I579" s="1">
        <v>7500</v>
      </c>
      <c r="J579" s="1">
        <f>IF(OR(salidas[[#This Row],[Client]]="Consumo interno",salidas[[#This Row],[Client]]="Desecho",salidas[[#This Row],[Amount]]&gt;0),salidas[[#This Row],[Amount]]*0,(salidas[[#This Row],[Amount]]*salidas[[#This Row],[Sale Price ($)]])*-1)</f>
        <v>0</v>
      </c>
    </row>
    <row r="580" spans="2:10" x14ac:dyDescent="0.35">
      <c r="B580" s="9">
        <v>45513</v>
      </c>
      <c r="D580" t="s">
        <v>101</v>
      </c>
      <c r="E580" t="s">
        <v>125</v>
      </c>
      <c r="F580">
        <f>IFERROR(VLOOKUP(salidas[[#This Row],[Harvest Code]],entradas[],5,FALSE),"")</f>
        <v>2024</v>
      </c>
      <c r="G580">
        <v>-100</v>
      </c>
      <c r="H580">
        <f>IF(salidas[[#This Row],[Amount]]&gt;0,salidas[[#This Row],[Amount]]*1,salidas[[#This Row],[Amount]]*-1)</f>
        <v>100</v>
      </c>
      <c r="I580" s="1">
        <v>6500</v>
      </c>
      <c r="J580" s="1">
        <f>IF(OR(salidas[[#This Row],[Client]]="Consumo interno",salidas[[#This Row],[Client]]="Desecho",salidas[[#This Row],[Amount]]&gt;0),salidas[[#This Row],[Amount]]*0,(salidas[[#This Row],[Amount]]*salidas[[#This Row],[Sale Price ($)]])*-1)</f>
        <v>650000</v>
      </c>
    </row>
    <row r="581" spans="2:10" x14ac:dyDescent="0.35">
      <c r="B581" s="9">
        <v>45520</v>
      </c>
      <c r="D581" t="s">
        <v>101</v>
      </c>
      <c r="E581" t="s">
        <v>74</v>
      </c>
      <c r="F581">
        <f>IFERROR(VLOOKUP(salidas[[#This Row],[Harvest Code]],entradas[],5,FALSE),"")</f>
        <v>2024</v>
      </c>
      <c r="G581">
        <v>-48</v>
      </c>
      <c r="H581">
        <f>IF(salidas[[#This Row],[Amount]]&gt;0,salidas[[#This Row],[Amount]]*1,salidas[[#This Row],[Amount]]*-1)</f>
        <v>48</v>
      </c>
      <c r="I581" s="1">
        <v>6500</v>
      </c>
      <c r="J581" s="1">
        <f>IF(OR(salidas[[#This Row],[Client]]="Consumo interno",salidas[[#This Row],[Client]]="Desecho",salidas[[#This Row],[Amount]]&gt;0),salidas[[#This Row],[Amount]]*0,(salidas[[#This Row],[Amount]]*salidas[[#This Row],[Sale Price ($)]])*-1)</f>
        <v>312000</v>
      </c>
    </row>
    <row r="582" spans="2:10" x14ac:dyDescent="0.35">
      <c r="B582" s="9">
        <v>45526</v>
      </c>
      <c r="D582" t="s">
        <v>101</v>
      </c>
      <c r="E582" t="s">
        <v>74</v>
      </c>
      <c r="F582">
        <f>IFERROR(VLOOKUP(salidas[[#This Row],[Harvest Code]],entradas[],5,FALSE),"")</f>
        <v>2024</v>
      </c>
      <c r="G582">
        <v>-50</v>
      </c>
      <c r="H582">
        <f>IF(salidas[[#This Row],[Amount]]&gt;0,salidas[[#This Row],[Amount]]*1,salidas[[#This Row],[Amount]]*-1)</f>
        <v>50</v>
      </c>
      <c r="I582" s="1">
        <v>6500</v>
      </c>
      <c r="J582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</row>
    <row r="583" spans="2:10" x14ac:dyDescent="0.35">
      <c r="B583" s="9">
        <v>45538</v>
      </c>
      <c r="D583" t="s">
        <v>101</v>
      </c>
      <c r="E583" t="s">
        <v>74</v>
      </c>
      <c r="F583">
        <f>IFERROR(VLOOKUP(salidas[[#This Row],[Harvest Code]],entradas[],5,FALSE),"")</f>
        <v>2024</v>
      </c>
      <c r="G583">
        <v>-50</v>
      </c>
      <c r="H583">
        <f>IF(salidas[[#This Row],[Amount]]&gt;0,salidas[[#This Row],[Amount]]*1,salidas[[#This Row],[Amount]]*-1)</f>
        <v>50</v>
      </c>
      <c r="I583" s="1">
        <v>6500</v>
      </c>
      <c r="J583" s="1">
        <f>IF(OR(salidas[[#This Row],[Client]]="Consumo interno",salidas[[#This Row],[Client]]="Desecho",salidas[[#This Row],[Amount]]&gt;0),salidas[[#This Row],[Amount]]*0,(salidas[[#This Row],[Amount]]*salidas[[#This Row],[Sale Price ($)]])*-1)</f>
        <v>325000</v>
      </c>
    </row>
    <row r="584" spans="2:10" x14ac:dyDescent="0.35">
      <c r="B584" s="9">
        <v>45541</v>
      </c>
      <c r="D584" t="s">
        <v>101</v>
      </c>
      <c r="E584" t="s">
        <v>95</v>
      </c>
      <c r="F584">
        <f>IFERROR(VLOOKUP(salidas[[#This Row],[Harvest Code]],entradas[],5,FALSE),"")</f>
        <v>2024</v>
      </c>
      <c r="G584">
        <v>-60</v>
      </c>
      <c r="H584">
        <f>IF(salidas[[#This Row],[Amount]]&gt;0,salidas[[#This Row],[Amount]]*1,salidas[[#This Row],[Amount]]*-1)</f>
        <v>60</v>
      </c>
      <c r="I584" s="1">
        <v>7500</v>
      </c>
      <c r="J584" s="1">
        <f>IF(OR(salidas[[#This Row],[Client]]="Consumo interno",salidas[[#This Row],[Client]]="Desecho",salidas[[#This Row],[Amount]]&gt;0),salidas[[#This Row],[Amount]]*0,(salidas[[#This Row],[Amount]]*salidas[[#This Row],[Sale Price ($)]])*-1)</f>
        <v>450000</v>
      </c>
    </row>
    <row r="585" spans="2:10" x14ac:dyDescent="0.35">
      <c r="B585" s="9">
        <v>45541</v>
      </c>
      <c r="D585" t="s">
        <v>101</v>
      </c>
      <c r="E585" t="s">
        <v>129</v>
      </c>
      <c r="F585">
        <f>IFERROR(VLOOKUP(salidas[[#This Row],[Harvest Code]],entradas[],5,FALSE),"")</f>
        <v>2024</v>
      </c>
      <c r="G585">
        <v>-30</v>
      </c>
      <c r="H585">
        <f>IF(salidas[[#This Row],[Amount]]&gt;0,salidas[[#This Row],[Amount]]*1,salidas[[#This Row],[Amount]]*-1)</f>
        <v>30</v>
      </c>
      <c r="I585" s="1">
        <v>7500</v>
      </c>
      <c r="J585" s="1">
        <f>IF(OR(salidas[[#This Row],[Client]]="Consumo interno",salidas[[#This Row],[Client]]="Desecho",salidas[[#This Row],[Amount]]&gt;0),salidas[[#This Row],[Amount]]*0,(salidas[[#This Row],[Amount]]*salidas[[#This Row],[Sale Price ($)]])*-1)</f>
        <v>225000</v>
      </c>
    </row>
  </sheetData>
  <mergeCells count="1">
    <mergeCell ref="C2:I3"/>
  </mergeCells>
  <phoneticPr fontId="6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C56C587-682B-45AD-B56F-97DE2C3259AF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G124:G131</xm:sqref>
        </x14:conditionalFormatting>
        <x14:conditionalFormatting xmlns:xm="http://schemas.microsoft.com/office/excel/2006/main">
          <x14:cfRule type="iconSet" priority="1" id="{753545AC-0AE5-440E-8868-5F9B63D424DE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G132:G147</xm:sqref>
        </x14:conditionalFormatting>
        <x14:conditionalFormatting xmlns:xm="http://schemas.microsoft.com/office/excel/2006/main">
          <x14:cfRule type="iconSet" priority="46" id="{9188951A-7FDC-4150-A134-ED3099A5022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G7:G585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BACF53D4-8453-4B1D-BFDA-841E73A0BCA8}">
          <x14:formula1>
            <xm:f>Entries!$B$8:B518</xm:f>
          </x14:formula1>
          <xm:sqref>D515:D528 D559:D572</xm:sqref>
        </x14:dataValidation>
        <x14:dataValidation type="list" allowBlank="1" showInputMessage="1" showErrorMessage="1" xr:uid="{7984D3A1-6020-4B4F-A171-82F046C5E3D8}">
          <x14:formula1>
            <xm:f>Entries!$B$8:B495</xm:f>
          </x14:formula1>
          <xm:sqref>D529:D537 D514 D490:D508</xm:sqref>
        </x14:dataValidation>
        <x14:dataValidation type="list" allowBlank="1" showInputMessage="1" showErrorMessage="1" xr:uid="{BEE956D0-EB57-410C-AA55-D9CD07C5ABA0}">
          <x14:formula1>
            <xm:f>Entries!$B$8:B514</xm:f>
          </x14:formula1>
          <xm:sqref>D538:D558 D510:D513</xm:sqref>
        </x14:dataValidation>
        <x14:dataValidation type="list" allowBlank="1" showInputMessage="1" showErrorMessage="1" xr:uid="{12A0AB2E-C950-466A-B33B-B1A48CB29EA8}">
          <x14:formula1>
            <xm:f>Entries!$B$8:B518</xm:f>
          </x14:formula1>
          <xm:sqref>D509</xm:sqref>
        </x14:dataValidation>
        <x14:dataValidation type="list" allowBlank="1" showInputMessage="1" showErrorMessage="1" xr:uid="{4D75CC7E-959A-42A0-9CE7-B40ACD78327A}">
          <x14:formula1>
            <xm:f>Entries!$B$8:B485</xm:f>
          </x14:formula1>
          <xm:sqref>D478:D479 D481:D485</xm:sqref>
        </x14:dataValidation>
        <x14:dataValidation type="list" allowBlank="1" showInputMessage="1" showErrorMessage="1" xr:uid="{A1E928C8-3710-491C-979C-14D7CFB836AB}">
          <x14:formula1>
            <xm:f>Entries!$B$8:B492</xm:f>
          </x14:formula1>
          <xm:sqref>D486:D489</xm:sqref>
        </x14:dataValidation>
        <x14:dataValidation type="list" allowBlank="1" showInputMessage="1" showErrorMessage="1" xr:uid="{AF7D661E-0155-49A7-AF5E-CE5842886F1E}">
          <x14:formula1>
            <xm:f>Entries!$B$8:B480</xm:f>
          </x14:formula1>
          <xm:sqref>D480</xm:sqref>
        </x14:dataValidation>
        <x14:dataValidation type="list" allowBlank="1" showInputMessage="1" showErrorMessage="1" xr:uid="{1DE8F977-1103-4FA6-8B23-B6569A28E9F5}">
          <x14:formula1>
            <xm:f>Entries!$B$8:B88</xm:f>
          </x14:formula1>
          <xm:sqref>D475:D477 D75:D112</xm:sqref>
        </x14:dataValidation>
        <x14:dataValidation type="list" allowBlank="1" showInputMessage="1" showErrorMessage="1" xr:uid="{249606A6-4570-43CA-A819-4D98EDC81EF1}">
          <x14:formula1>
            <xm:f>Entries!$B$8:B482</xm:f>
          </x14:formula1>
          <xm:sqref>D470:D471</xm:sqref>
        </x14:dataValidation>
        <x14:dataValidation type="list" allowBlank="1" showInputMessage="1" showErrorMessage="1" xr:uid="{63C840A4-ADD3-48AE-AAAC-8EAB06E1BCF4}">
          <x14:formula1>
            <xm:f>Entries!$B$8:B482</xm:f>
          </x14:formula1>
          <xm:sqref>D474 D472</xm:sqref>
        </x14:dataValidation>
        <x14:dataValidation type="list" allowBlank="1" showInputMessage="1" showErrorMessage="1" xr:uid="{505C2779-67DE-429A-A437-697343B8EA0E}">
          <x14:formula1>
            <xm:f>Entries!$B$8:B21</xm:f>
          </x14:formula1>
          <xm:sqref>D473 D301:D383 D456:D469 D7:D74</xm:sqref>
        </x14:dataValidation>
        <x14:dataValidation type="list" allowBlank="1" showInputMessage="1" showErrorMessage="1" xr:uid="{90232A95-D3BF-4BC3-B5FE-EF72E6C0AB5F}">
          <x14:formula1>
            <xm:f>Entries!$B$8:B277</xm:f>
          </x14:formula1>
          <xm:sqref>D384:D391 D454:D455 D262:D300</xm:sqref>
        </x14:dataValidation>
        <x14:dataValidation type="list" allowBlank="1" showInputMessage="1" showErrorMessage="1" xr:uid="{EA6AD831-FB7E-43CF-A1B5-D1640FF1368C}">
          <x14:formula1>
            <xm:f>Entries!$B$8:B129</xm:f>
          </x14:formula1>
          <xm:sqref>D113:D123 D148:D261 D392:D453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F0A9-8F97-4987-B706-C061E7B00267}">
  <sheetPr codeName="Hoja4"/>
  <dimension ref="B4:M436"/>
  <sheetViews>
    <sheetView tabSelected="1" topLeftCell="A4" workbookViewId="0">
      <selection activeCell="I10" sqref="I10"/>
    </sheetView>
  </sheetViews>
  <sheetFormatPr baseColWidth="10" defaultRowHeight="14.5" x14ac:dyDescent="0.35"/>
  <cols>
    <col min="3" max="3" width="13.54296875" bestFit="1" customWidth="1"/>
    <col min="4" max="4" width="17" bestFit="1" customWidth="1"/>
    <col min="5" max="5" width="23" bestFit="1" customWidth="1"/>
    <col min="6" max="6" width="20" bestFit="1" customWidth="1"/>
    <col min="11" max="11" width="16.54296875" bestFit="1" customWidth="1"/>
    <col min="12" max="12" width="22.7265625" bestFit="1" customWidth="1"/>
  </cols>
  <sheetData>
    <row r="4" spans="2:13" x14ac:dyDescent="0.35">
      <c r="B4" t="s">
        <v>155</v>
      </c>
      <c r="C4" t="s">
        <v>156</v>
      </c>
      <c r="D4" t="s">
        <v>157</v>
      </c>
      <c r="E4" t="s">
        <v>158</v>
      </c>
      <c r="F4" t="s">
        <v>162</v>
      </c>
      <c r="G4" t="s">
        <v>160</v>
      </c>
      <c r="H4" t="s">
        <v>163</v>
      </c>
      <c r="K4" s="33"/>
      <c r="L4" s="34"/>
      <c r="M4" s="35"/>
    </row>
    <row r="5" spans="2:13" x14ac:dyDescent="0.35">
      <c r="B5" s="9">
        <v>44001</v>
      </c>
      <c r="C5">
        <v>1</v>
      </c>
      <c r="D5" t="s">
        <v>1</v>
      </c>
      <c r="E5" t="s">
        <v>106</v>
      </c>
      <c r="F5">
        <v>155</v>
      </c>
      <c r="G5" s="1">
        <v>6000</v>
      </c>
      <c r="H5" s="1">
        <f>sinentradas[[#This Row],[Amount Sale]]*sinentradas[[#This Row],[Sale Price ($)]]</f>
        <v>930000</v>
      </c>
      <c r="K5" s="36"/>
      <c r="L5" s="37"/>
      <c r="M5" s="38"/>
    </row>
    <row r="6" spans="2:13" x14ac:dyDescent="0.35">
      <c r="B6" s="9">
        <v>44001</v>
      </c>
      <c r="C6">
        <v>2</v>
      </c>
      <c r="D6" t="s">
        <v>1</v>
      </c>
      <c r="E6" t="s">
        <v>107</v>
      </c>
      <c r="F6">
        <v>100</v>
      </c>
      <c r="G6" s="1">
        <v>6000</v>
      </c>
      <c r="H6" s="1">
        <f>sinentradas[[#This Row],[Amount Sale]]*sinentradas[[#This Row],[Sale Price ($)]]</f>
        <v>600000</v>
      </c>
      <c r="K6" s="36"/>
      <c r="L6" s="37"/>
      <c r="M6" s="38"/>
    </row>
    <row r="7" spans="2:13" x14ac:dyDescent="0.35">
      <c r="B7" s="9">
        <v>44035</v>
      </c>
      <c r="C7">
        <v>3</v>
      </c>
      <c r="D7" t="s">
        <v>1</v>
      </c>
      <c r="E7" t="s">
        <v>108</v>
      </c>
      <c r="F7">
        <v>30</v>
      </c>
      <c r="G7" s="1">
        <v>6000</v>
      </c>
      <c r="H7" s="1">
        <f>sinentradas[[#This Row],[Amount Sale]]*sinentradas[[#This Row],[Sale Price ($)]]</f>
        <v>180000</v>
      </c>
      <c r="K7" s="36"/>
      <c r="L7" s="37"/>
      <c r="M7" s="38"/>
    </row>
    <row r="8" spans="2:13" x14ac:dyDescent="0.35">
      <c r="B8" s="9">
        <v>44068</v>
      </c>
      <c r="C8">
        <v>4</v>
      </c>
      <c r="D8" t="s">
        <v>1</v>
      </c>
      <c r="E8" t="s">
        <v>109</v>
      </c>
      <c r="F8">
        <v>100</v>
      </c>
      <c r="G8" s="1">
        <v>6000</v>
      </c>
      <c r="H8" s="1">
        <f>sinentradas[[#This Row],[Amount Sale]]*sinentradas[[#This Row],[Sale Price ($)]]</f>
        <v>600000</v>
      </c>
      <c r="K8" s="36"/>
      <c r="L8" s="37"/>
      <c r="M8" s="38"/>
    </row>
    <row r="9" spans="2:13" x14ac:dyDescent="0.35">
      <c r="B9" s="9">
        <v>44069</v>
      </c>
      <c r="C9">
        <v>5</v>
      </c>
      <c r="D9" t="s">
        <v>1</v>
      </c>
      <c r="E9" t="s">
        <v>108</v>
      </c>
      <c r="F9">
        <v>10</v>
      </c>
      <c r="G9" s="1">
        <v>6000</v>
      </c>
      <c r="H9" s="1">
        <f>sinentradas[[#This Row],[Amount Sale]]*sinentradas[[#This Row],[Sale Price ($)]]</f>
        <v>60000</v>
      </c>
      <c r="K9" s="36"/>
      <c r="L9" s="37"/>
      <c r="M9" s="38"/>
    </row>
    <row r="10" spans="2:13" x14ac:dyDescent="0.35">
      <c r="B10" s="9">
        <v>44109</v>
      </c>
      <c r="C10">
        <v>6</v>
      </c>
      <c r="D10" t="s">
        <v>1</v>
      </c>
      <c r="E10" t="s">
        <v>111</v>
      </c>
      <c r="F10">
        <v>69</v>
      </c>
      <c r="G10" s="1">
        <v>6000</v>
      </c>
      <c r="H10" s="1">
        <f>sinentradas[[#This Row],[Amount Sale]]*sinentradas[[#This Row],[Sale Price ($)]]</f>
        <v>414000</v>
      </c>
      <c r="K10" s="36"/>
      <c r="L10" s="37"/>
      <c r="M10" s="38"/>
    </row>
    <row r="11" spans="2:13" x14ac:dyDescent="0.35">
      <c r="B11" s="9">
        <v>44132</v>
      </c>
      <c r="D11" t="s">
        <v>3</v>
      </c>
      <c r="E11" t="s">
        <v>111</v>
      </c>
      <c r="F11">
        <v>50</v>
      </c>
      <c r="G11" s="1">
        <v>6000</v>
      </c>
      <c r="H11" s="1">
        <f>sinentradas[[#This Row],[Amount Sale]]*sinentradas[[#This Row],[Sale Price ($)]]</f>
        <v>300000</v>
      </c>
      <c r="K11" s="36"/>
      <c r="L11" s="37"/>
      <c r="M11" s="38"/>
    </row>
    <row r="12" spans="2:13" x14ac:dyDescent="0.35">
      <c r="B12" s="9">
        <v>44143</v>
      </c>
      <c r="D12" t="s">
        <v>3</v>
      </c>
      <c r="E12" t="s">
        <v>109</v>
      </c>
      <c r="F12">
        <v>100</v>
      </c>
      <c r="G12" s="1">
        <v>6000</v>
      </c>
      <c r="H12" s="1">
        <f>sinentradas[[#This Row],[Amount Sale]]*sinentradas[[#This Row],[Sale Price ($)]]</f>
        <v>600000</v>
      </c>
      <c r="K12" s="36"/>
      <c r="L12" s="37"/>
      <c r="M12" s="38"/>
    </row>
    <row r="13" spans="2:13" x14ac:dyDescent="0.35">
      <c r="B13" s="9">
        <v>44143</v>
      </c>
      <c r="D13" t="s">
        <v>3</v>
      </c>
      <c r="E13" t="s">
        <v>112</v>
      </c>
      <c r="F13">
        <v>18</v>
      </c>
      <c r="G13" s="1">
        <v>6000</v>
      </c>
      <c r="H13" s="1">
        <f>sinentradas[[#This Row],[Amount Sale]]*sinentradas[[#This Row],[Sale Price ($)]]</f>
        <v>108000</v>
      </c>
      <c r="K13" s="36"/>
      <c r="L13" s="37"/>
      <c r="M13" s="38"/>
    </row>
    <row r="14" spans="2:13" x14ac:dyDescent="0.35">
      <c r="B14" s="9">
        <v>44150</v>
      </c>
      <c r="D14" t="s">
        <v>3</v>
      </c>
      <c r="E14" t="s">
        <v>111</v>
      </c>
      <c r="F14">
        <v>55</v>
      </c>
      <c r="G14" s="1">
        <v>6000</v>
      </c>
      <c r="H14" s="1">
        <f>sinentradas[[#This Row],[Amount Sale]]*sinentradas[[#This Row],[Sale Price ($)]]</f>
        <v>330000</v>
      </c>
      <c r="K14" s="36"/>
      <c r="L14" s="37"/>
      <c r="M14" s="38"/>
    </row>
    <row r="15" spans="2:13" x14ac:dyDescent="0.35">
      <c r="B15" s="9">
        <v>44150</v>
      </c>
      <c r="D15" t="s">
        <v>3</v>
      </c>
      <c r="E15" t="s">
        <v>113</v>
      </c>
      <c r="F15">
        <v>50</v>
      </c>
      <c r="G15" s="1">
        <v>6000</v>
      </c>
      <c r="H15" s="1">
        <f>sinentradas[[#This Row],[Amount Sale]]*sinentradas[[#This Row],[Sale Price ($)]]</f>
        <v>300000</v>
      </c>
      <c r="K15" s="36"/>
      <c r="L15" s="37"/>
      <c r="M15" s="38"/>
    </row>
    <row r="16" spans="2:13" x14ac:dyDescent="0.35">
      <c r="B16" s="9">
        <v>44173</v>
      </c>
      <c r="D16" t="s">
        <v>3</v>
      </c>
      <c r="E16" t="s">
        <v>53</v>
      </c>
      <c r="F16">
        <v>60</v>
      </c>
      <c r="G16" s="1">
        <v>6000</v>
      </c>
      <c r="H16" s="1">
        <f>sinentradas[[#This Row],[Amount Sale]]*sinentradas[[#This Row],[Sale Price ($)]]</f>
        <v>360000</v>
      </c>
      <c r="K16" s="36"/>
      <c r="L16" s="37"/>
      <c r="M16" s="38"/>
    </row>
    <row r="17" spans="2:13" x14ac:dyDescent="0.35">
      <c r="B17" s="9">
        <v>44173</v>
      </c>
      <c r="D17" t="s">
        <v>3</v>
      </c>
      <c r="E17" t="s">
        <v>111</v>
      </c>
      <c r="F17">
        <v>50</v>
      </c>
      <c r="G17" s="1">
        <v>6000</v>
      </c>
      <c r="H17" s="1">
        <f>sinentradas[[#This Row],[Amount Sale]]*sinentradas[[#This Row],[Sale Price ($)]]</f>
        <v>300000</v>
      </c>
      <c r="K17" s="36"/>
      <c r="L17" s="37"/>
      <c r="M17" s="38"/>
    </row>
    <row r="18" spans="2:13" x14ac:dyDescent="0.35">
      <c r="B18" s="9">
        <v>44173</v>
      </c>
      <c r="D18" t="s">
        <v>3</v>
      </c>
      <c r="E18" t="s">
        <v>109</v>
      </c>
      <c r="F18">
        <v>50</v>
      </c>
      <c r="G18" s="1">
        <v>6000</v>
      </c>
      <c r="H18" s="1">
        <f>sinentradas[[#This Row],[Amount Sale]]*sinentradas[[#This Row],[Sale Price ($)]]</f>
        <v>300000</v>
      </c>
      <c r="K18" s="36"/>
      <c r="L18" s="37"/>
      <c r="M18" s="38"/>
    </row>
    <row r="19" spans="2:13" x14ac:dyDescent="0.35">
      <c r="B19" s="9">
        <v>44173</v>
      </c>
      <c r="D19" t="s">
        <v>3</v>
      </c>
      <c r="E19" t="s">
        <v>113</v>
      </c>
      <c r="F19">
        <v>50</v>
      </c>
      <c r="G19" s="1">
        <v>6000</v>
      </c>
      <c r="H19" s="1">
        <f>sinentradas[[#This Row],[Amount Sale]]*sinentradas[[#This Row],[Sale Price ($)]]</f>
        <v>300000</v>
      </c>
      <c r="K19" s="36"/>
      <c r="L19" s="37"/>
      <c r="M19" s="38"/>
    </row>
    <row r="20" spans="2:13" x14ac:dyDescent="0.35">
      <c r="B20" s="9">
        <v>44176</v>
      </c>
      <c r="D20" t="s">
        <v>3</v>
      </c>
      <c r="E20" t="s">
        <v>53</v>
      </c>
      <c r="F20">
        <v>161</v>
      </c>
      <c r="G20" s="1">
        <v>6000</v>
      </c>
      <c r="H20" s="1">
        <f>sinentradas[[#This Row],[Amount Sale]]*sinentradas[[#This Row],[Sale Price ($)]]</f>
        <v>966000</v>
      </c>
      <c r="K20" s="36"/>
      <c r="L20" s="37"/>
      <c r="M20" s="38"/>
    </row>
    <row r="21" spans="2:13" x14ac:dyDescent="0.35">
      <c r="B21" s="9">
        <v>44176</v>
      </c>
      <c r="D21" t="s">
        <v>5</v>
      </c>
      <c r="E21" t="s">
        <v>53</v>
      </c>
      <c r="F21">
        <v>5</v>
      </c>
      <c r="G21" s="1">
        <v>6000</v>
      </c>
      <c r="H21" s="1">
        <f>sinentradas[[#This Row],[Amount Sale]]*sinentradas[[#This Row],[Sale Price ($)]]</f>
        <v>30000</v>
      </c>
      <c r="K21" s="39"/>
      <c r="L21" s="40"/>
      <c r="M21" s="41"/>
    </row>
    <row r="22" spans="2:13" x14ac:dyDescent="0.35">
      <c r="B22" s="9">
        <v>44179</v>
      </c>
      <c r="D22" t="s">
        <v>5</v>
      </c>
      <c r="E22" t="s">
        <v>107</v>
      </c>
      <c r="F22">
        <v>100</v>
      </c>
      <c r="G22" s="1">
        <v>6000</v>
      </c>
      <c r="H22" s="1">
        <f>sinentradas[[#This Row],[Amount Sale]]*sinentradas[[#This Row],[Sale Price ($)]]</f>
        <v>600000</v>
      </c>
    </row>
    <row r="23" spans="2:13" x14ac:dyDescent="0.35">
      <c r="B23" s="9">
        <v>44181</v>
      </c>
      <c r="D23" t="s">
        <v>5</v>
      </c>
      <c r="E23" t="s">
        <v>111</v>
      </c>
      <c r="F23">
        <v>50</v>
      </c>
      <c r="G23" s="1">
        <v>6000</v>
      </c>
      <c r="H23" s="1">
        <f>sinentradas[[#This Row],[Amount Sale]]*sinentradas[[#This Row],[Sale Price ($)]]</f>
        <v>300000</v>
      </c>
    </row>
    <row r="24" spans="2:13" x14ac:dyDescent="0.35">
      <c r="B24" s="9">
        <v>44187</v>
      </c>
      <c r="D24" t="s">
        <v>5</v>
      </c>
      <c r="E24" t="s">
        <v>111</v>
      </c>
      <c r="F24">
        <v>50</v>
      </c>
      <c r="G24" s="1">
        <v>6000</v>
      </c>
      <c r="H24" s="1">
        <f>sinentradas[[#This Row],[Amount Sale]]*sinentradas[[#This Row],[Sale Price ($)]]</f>
        <v>300000</v>
      </c>
    </row>
    <row r="25" spans="2:13" x14ac:dyDescent="0.35">
      <c r="B25" s="9">
        <v>44189</v>
      </c>
      <c r="D25" t="s">
        <v>5</v>
      </c>
      <c r="E25" t="s">
        <v>109</v>
      </c>
      <c r="F25">
        <v>100</v>
      </c>
      <c r="G25" s="1">
        <v>6000</v>
      </c>
      <c r="H25" s="1">
        <f>sinentradas[[#This Row],[Amount Sale]]*sinentradas[[#This Row],[Sale Price ($)]]</f>
        <v>600000</v>
      </c>
    </row>
    <row r="26" spans="2:13" x14ac:dyDescent="0.35">
      <c r="B26" s="9">
        <v>44202</v>
      </c>
      <c r="D26" t="s">
        <v>5</v>
      </c>
      <c r="E26" t="s">
        <v>111</v>
      </c>
      <c r="F26">
        <v>50</v>
      </c>
      <c r="G26" s="1">
        <v>6000</v>
      </c>
      <c r="H26" s="1">
        <f>sinentradas[[#This Row],[Amount Sale]]*sinentradas[[#This Row],[Sale Price ($)]]</f>
        <v>300000</v>
      </c>
    </row>
    <row r="27" spans="2:13" x14ac:dyDescent="0.35">
      <c r="B27" s="9">
        <v>44209</v>
      </c>
      <c r="D27" t="s">
        <v>5</v>
      </c>
      <c r="E27" t="s">
        <v>113</v>
      </c>
      <c r="F27">
        <v>50</v>
      </c>
      <c r="G27" s="1">
        <v>6000</v>
      </c>
      <c r="H27" s="1">
        <f>sinentradas[[#This Row],[Amount Sale]]*sinentradas[[#This Row],[Sale Price ($)]]</f>
        <v>300000</v>
      </c>
    </row>
    <row r="28" spans="2:13" x14ac:dyDescent="0.35">
      <c r="B28" s="9">
        <v>44211</v>
      </c>
      <c r="D28" t="s">
        <v>5</v>
      </c>
      <c r="E28" t="s">
        <v>111</v>
      </c>
      <c r="F28">
        <v>50</v>
      </c>
      <c r="G28" s="1">
        <v>6000</v>
      </c>
      <c r="H28" s="1">
        <f>sinentradas[[#This Row],[Amount Sale]]*sinentradas[[#This Row],[Sale Price ($)]]</f>
        <v>300000</v>
      </c>
    </row>
    <row r="29" spans="2:13" x14ac:dyDescent="0.35">
      <c r="B29" s="9">
        <v>44215</v>
      </c>
      <c r="D29" t="s">
        <v>5</v>
      </c>
      <c r="E29" t="s">
        <v>114</v>
      </c>
      <c r="F29">
        <v>40</v>
      </c>
      <c r="G29" s="1">
        <v>6000</v>
      </c>
      <c r="H29" s="1">
        <f>sinentradas[[#This Row],[Amount Sale]]*sinentradas[[#This Row],[Sale Price ($)]]</f>
        <v>240000</v>
      </c>
    </row>
    <row r="30" spans="2:13" x14ac:dyDescent="0.35">
      <c r="B30" s="9">
        <v>44217</v>
      </c>
      <c r="D30" t="s">
        <v>5</v>
      </c>
      <c r="E30" t="s">
        <v>109</v>
      </c>
      <c r="F30">
        <v>120</v>
      </c>
      <c r="G30" s="1">
        <v>6000</v>
      </c>
      <c r="H30" s="1">
        <f>sinentradas[[#This Row],[Amount Sale]]*sinentradas[[#This Row],[Sale Price ($)]]</f>
        <v>720000</v>
      </c>
    </row>
    <row r="31" spans="2:13" x14ac:dyDescent="0.35">
      <c r="B31" s="9">
        <v>44217</v>
      </c>
      <c r="D31" t="s">
        <v>5</v>
      </c>
      <c r="E31" t="s">
        <v>114</v>
      </c>
      <c r="F31">
        <v>20</v>
      </c>
      <c r="G31" s="1">
        <v>6000</v>
      </c>
      <c r="H31" s="1">
        <f>sinentradas[[#This Row],[Amount Sale]]*sinentradas[[#This Row],[Sale Price ($)]]</f>
        <v>120000</v>
      </c>
    </row>
    <row r="32" spans="2:13" x14ac:dyDescent="0.35">
      <c r="B32" s="9">
        <v>44217</v>
      </c>
      <c r="D32" t="s">
        <v>5</v>
      </c>
      <c r="E32" t="s">
        <v>111</v>
      </c>
      <c r="F32">
        <v>50</v>
      </c>
      <c r="G32" s="1">
        <v>6000</v>
      </c>
      <c r="H32" s="1">
        <f>sinentradas[[#This Row],[Amount Sale]]*sinentradas[[#This Row],[Sale Price ($)]]</f>
        <v>300000</v>
      </c>
    </row>
    <row r="33" spans="2:8" x14ac:dyDescent="0.35">
      <c r="B33" s="9">
        <v>44230</v>
      </c>
      <c r="D33" t="s">
        <v>5</v>
      </c>
      <c r="E33" t="s">
        <v>113</v>
      </c>
      <c r="F33">
        <v>50</v>
      </c>
      <c r="G33" s="1">
        <v>6000</v>
      </c>
      <c r="H33" s="1">
        <f>sinentradas[[#This Row],[Amount Sale]]*sinentradas[[#This Row],[Sale Price ($)]]</f>
        <v>300000</v>
      </c>
    </row>
    <row r="34" spans="2:8" x14ac:dyDescent="0.35">
      <c r="B34" s="9">
        <v>44230</v>
      </c>
      <c r="D34" t="s">
        <v>5</v>
      </c>
      <c r="E34" t="s">
        <v>111</v>
      </c>
      <c r="F34">
        <v>50</v>
      </c>
      <c r="G34" s="1">
        <v>6000</v>
      </c>
      <c r="H34" s="1">
        <f>sinentradas[[#This Row],[Amount Sale]]*sinentradas[[#This Row],[Sale Price ($)]]</f>
        <v>300000</v>
      </c>
    </row>
    <row r="35" spans="2:8" x14ac:dyDescent="0.35">
      <c r="B35" s="9">
        <v>44235</v>
      </c>
      <c r="D35" t="s">
        <v>5</v>
      </c>
      <c r="E35" t="s">
        <v>111</v>
      </c>
      <c r="F35">
        <v>50</v>
      </c>
      <c r="G35" s="1">
        <v>6000</v>
      </c>
      <c r="H35" s="1">
        <f>sinentradas[[#This Row],[Amount Sale]]*sinentradas[[#This Row],[Sale Price ($)]]</f>
        <v>300000</v>
      </c>
    </row>
    <row r="36" spans="2:8" x14ac:dyDescent="0.35">
      <c r="B36" s="9">
        <v>44236</v>
      </c>
      <c r="D36" t="s">
        <v>5</v>
      </c>
      <c r="E36" t="s">
        <v>114</v>
      </c>
      <c r="F36">
        <v>120</v>
      </c>
      <c r="G36" s="1">
        <v>6000</v>
      </c>
      <c r="H36" s="1">
        <f>sinentradas[[#This Row],[Amount Sale]]*sinentradas[[#This Row],[Sale Price ($)]]</f>
        <v>720000</v>
      </c>
    </row>
    <row r="37" spans="2:8" x14ac:dyDescent="0.35">
      <c r="B37" s="9">
        <v>44236</v>
      </c>
      <c r="D37" t="s">
        <v>5</v>
      </c>
      <c r="E37" t="s">
        <v>112</v>
      </c>
      <c r="F37">
        <v>20</v>
      </c>
      <c r="G37" s="1">
        <v>6000</v>
      </c>
      <c r="H37" s="1">
        <f>sinentradas[[#This Row],[Amount Sale]]*sinentradas[[#This Row],[Sale Price ($)]]</f>
        <v>120000</v>
      </c>
    </row>
    <row r="38" spans="2:8" x14ac:dyDescent="0.35">
      <c r="B38" s="9">
        <v>44251</v>
      </c>
      <c r="D38" t="s">
        <v>6</v>
      </c>
      <c r="E38" t="s">
        <v>111</v>
      </c>
      <c r="F38">
        <v>50</v>
      </c>
      <c r="G38" s="1">
        <v>6000</v>
      </c>
      <c r="H38" s="1">
        <f>sinentradas[[#This Row],[Amount Sale]]*sinentradas[[#This Row],[Sale Price ($)]]</f>
        <v>300000</v>
      </c>
    </row>
    <row r="39" spans="2:8" x14ac:dyDescent="0.35">
      <c r="B39" s="9">
        <v>44252</v>
      </c>
      <c r="D39" t="s">
        <v>6</v>
      </c>
      <c r="E39" t="s">
        <v>115</v>
      </c>
      <c r="F39">
        <v>100</v>
      </c>
      <c r="G39" s="1">
        <v>6000</v>
      </c>
      <c r="H39" s="1">
        <f>sinentradas[[#This Row],[Amount Sale]]*sinentradas[[#This Row],[Sale Price ($)]]</f>
        <v>600000</v>
      </c>
    </row>
    <row r="40" spans="2:8" x14ac:dyDescent="0.35">
      <c r="B40" s="9">
        <v>44252</v>
      </c>
      <c r="D40" t="s">
        <v>6</v>
      </c>
      <c r="E40" t="s">
        <v>116</v>
      </c>
      <c r="F40">
        <v>20</v>
      </c>
      <c r="G40" s="1">
        <v>6000</v>
      </c>
      <c r="H40" s="1">
        <f>sinentradas[[#This Row],[Amount Sale]]*sinentradas[[#This Row],[Sale Price ($)]]</f>
        <v>120000</v>
      </c>
    </row>
    <row r="41" spans="2:8" x14ac:dyDescent="0.35">
      <c r="B41" s="9">
        <v>44256</v>
      </c>
      <c r="D41" t="s">
        <v>6</v>
      </c>
      <c r="E41" t="s">
        <v>113</v>
      </c>
      <c r="F41">
        <v>160</v>
      </c>
      <c r="G41" s="1">
        <v>6000</v>
      </c>
      <c r="H41" s="1">
        <f>sinentradas[[#This Row],[Amount Sale]]*sinentradas[[#This Row],[Sale Price ($)]]</f>
        <v>960000</v>
      </c>
    </row>
    <row r="42" spans="2:8" x14ac:dyDescent="0.35">
      <c r="B42" s="9">
        <v>44256</v>
      </c>
      <c r="D42" t="s">
        <v>6</v>
      </c>
      <c r="E42" t="s">
        <v>115</v>
      </c>
      <c r="F42">
        <v>100</v>
      </c>
      <c r="G42" s="1">
        <v>6000</v>
      </c>
      <c r="H42" s="1">
        <f>sinentradas[[#This Row],[Amount Sale]]*sinentradas[[#This Row],[Sale Price ($)]]</f>
        <v>600000</v>
      </c>
    </row>
    <row r="43" spans="2:8" x14ac:dyDescent="0.35">
      <c r="B43" s="9">
        <v>44256</v>
      </c>
      <c r="D43" t="s">
        <v>6</v>
      </c>
      <c r="E43" t="s">
        <v>117</v>
      </c>
      <c r="F43">
        <v>50</v>
      </c>
      <c r="G43" s="1">
        <v>6000</v>
      </c>
      <c r="H43" s="1">
        <f>sinentradas[[#This Row],[Amount Sale]]*sinentradas[[#This Row],[Sale Price ($)]]</f>
        <v>300000</v>
      </c>
    </row>
    <row r="44" spans="2:8" x14ac:dyDescent="0.35">
      <c r="B44" s="9">
        <v>44257</v>
      </c>
      <c r="D44" t="s">
        <v>6</v>
      </c>
      <c r="E44" t="s">
        <v>111</v>
      </c>
      <c r="F44">
        <v>50</v>
      </c>
      <c r="G44" s="1">
        <v>6000</v>
      </c>
      <c r="H44" s="1">
        <f>sinentradas[[#This Row],[Amount Sale]]*sinentradas[[#This Row],[Sale Price ($)]]</f>
        <v>300000</v>
      </c>
    </row>
    <row r="45" spans="2:8" x14ac:dyDescent="0.35">
      <c r="B45" s="9">
        <v>44267</v>
      </c>
      <c r="D45" t="s">
        <v>6</v>
      </c>
      <c r="E45" t="s">
        <v>118</v>
      </c>
      <c r="F45">
        <v>40</v>
      </c>
      <c r="G45" s="1">
        <v>6000</v>
      </c>
      <c r="H45" s="1">
        <f>sinentradas[[#This Row],[Amount Sale]]*sinentradas[[#This Row],[Sale Price ($)]]</f>
        <v>240000</v>
      </c>
    </row>
    <row r="46" spans="2:8" x14ac:dyDescent="0.35">
      <c r="B46" s="9">
        <v>44268</v>
      </c>
      <c r="D46" t="s">
        <v>6</v>
      </c>
      <c r="E46" t="s">
        <v>117</v>
      </c>
      <c r="F46">
        <v>83</v>
      </c>
      <c r="G46" s="1">
        <v>6000</v>
      </c>
      <c r="H46" s="1">
        <f>sinentradas[[#This Row],[Amount Sale]]*sinentradas[[#This Row],[Sale Price ($)]]</f>
        <v>498000</v>
      </c>
    </row>
    <row r="47" spans="2:8" x14ac:dyDescent="0.35">
      <c r="B47" s="9">
        <v>44269</v>
      </c>
      <c r="D47" t="s">
        <v>6</v>
      </c>
      <c r="E47" t="s">
        <v>109</v>
      </c>
      <c r="F47">
        <v>70</v>
      </c>
      <c r="G47" s="1">
        <v>6000</v>
      </c>
      <c r="H47" s="1">
        <f>sinentradas[[#This Row],[Amount Sale]]*sinentradas[[#This Row],[Sale Price ($)]]</f>
        <v>420000</v>
      </c>
    </row>
    <row r="48" spans="2:8" x14ac:dyDescent="0.35">
      <c r="B48" s="9">
        <v>44269</v>
      </c>
      <c r="D48" t="s">
        <v>6</v>
      </c>
      <c r="E48" t="s">
        <v>114</v>
      </c>
      <c r="F48">
        <v>120</v>
      </c>
      <c r="G48" s="1">
        <v>6000</v>
      </c>
      <c r="H48" s="1">
        <f>sinentradas[[#This Row],[Amount Sale]]*sinentradas[[#This Row],[Sale Price ($)]]</f>
        <v>720000</v>
      </c>
    </row>
    <row r="49" spans="2:8" x14ac:dyDescent="0.35">
      <c r="B49" s="9">
        <v>44273</v>
      </c>
      <c r="D49" t="s">
        <v>6</v>
      </c>
      <c r="E49" t="s">
        <v>113</v>
      </c>
      <c r="F49">
        <v>130</v>
      </c>
      <c r="G49" s="1">
        <v>6000</v>
      </c>
      <c r="H49" s="1">
        <f>sinentradas[[#This Row],[Amount Sale]]*sinentradas[[#This Row],[Sale Price ($)]]</f>
        <v>780000</v>
      </c>
    </row>
    <row r="50" spans="2:8" x14ac:dyDescent="0.35">
      <c r="B50" s="9">
        <v>44274</v>
      </c>
      <c r="D50" t="s">
        <v>6</v>
      </c>
      <c r="E50" t="s">
        <v>111</v>
      </c>
      <c r="F50">
        <v>50</v>
      </c>
      <c r="G50" s="1">
        <v>6000</v>
      </c>
      <c r="H50" s="1">
        <f>sinentradas[[#This Row],[Amount Sale]]*sinentradas[[#This Row],[Sale Price ($)]]</f>
        <v>300000</v>
      </c>
    </row>
    <row r="51" spans="2:8" x14ac:dyDescent="0.35">
      <c r="B51" s="9">
        <v>44280</v>
      </c>
      <c r="D51" t="s">
        <v>6</v>
      </c>
      <c r="E51" t="s">
        <v>109</v>
      </c>
      <c r="F51">
        <v>60</v>
      </c>
      <c r="G51" s="1">
        <v>6000</v>
      </c>
      <c r="H51" s="1">
        <f>sinentradas[[#This Row],[Amount Sale]]*sinentradas[[#This Row],[Sale Price ($)]]</f>
        <v>360000</v>
      </c>
    </row>
    <row r="52" spans="2:8" x14ac:dyDescent="0.35">
      <c r="B52" s="9">
        <v>44294</v>
      </c>
      <c r="D52" t="s">
        <v>6</v>
      </c>
      <c r="E52" t="s">
        <v>119</v>
      </c>
      <c r="F52">
        <v>40</v>
      </c>
      <c r="G52" s="1">
        <v>6000</v>
      </c>
      <c r="H52" s="1">
        <f>sinentradas[[#This Row],[Amount Sale]]*sinentradas[[#This Row],[Sale Price ($)]]</f>
        <v>240000</v>
      </c>
    </row>
    <row r="53" spans="2:8" x14ac:dyDescent="0.35">
      <c r="B53" s="9">
        <v>44295</v>
      </c>
      <c r="D53" t="s">
        <v>6</v>
      </c>
      <c r="E53" t="s">
        <v>54</v>
      </c>
      <c r="F53">
        <v>25</v>
      </c>
      <c r="G53" s="1">
        <v>6000</v>
      </c>
      <c r="H53" s="1">
        <f>sinentradas[[#This Row],[Amount Sale]]*sinentradas[[#This Row],[Sale Price ($)]]</f>
        <v>150000</v>
      </c>
    </row>
    <row r="54" spans="2:8" x14ac:dyDescent="0.35">
      <c r="B54" s="9">
        <v>44300</v>
      </c>
      <c r="D54" t="s">
        <v>6</v>
      </c>
      <c r="E54" t="s">
        <v>118</v>
      </c>
      <c r="F54">
        <v>38</v>
      </c>
      <c r="G54" s="1">
        <v>6000</v>
      </c>
      <c r="H54" s="1">
        <f>sinentradas[[#This Row],[Amount Sale]]*sinentradas[[#This Row],[Sale Price ($)]]</f>
        <v>228000</v>
      </c>
    </row>
    <row r="55" spans="2:8" x14ac:dyDescent="0.35">
      <c r="B55" s="9">
        <v>44300</v>
      </c>
      <c r="D55" t="s">
        <v>7</v>
      </c>
      <c r="E55" t="s">
        <v>118</v>
      </c>
      <c r="F55">
        <v>2</v>
      </c>
      <c r="G55" s="1">
        <v>6000</v>
      </c>
      <c r="H55" s="1">
        <f>sinentradas[[#This Row],[Amount Sale]]*sinentradas[[#This Row],[Sale Price ($)]]</f>
        <v>12000</v>
      </c>
    </row>
    <row r="56" spans="2:8" x14ac:dyDescent="0.35">
      <c r="B56" s="9">
        <v>44302</v>
      </c>
      <c r="D56" t="s">
        <v>7</v>
      </c>
      <c r="E56" t="s">
        <v>114</v>
      </c>
      <c r="F56">
        <v>100</v>
      </c>
      <c r="G56" s="1">
        <v>6000</v>
      </c>
      <c r="H56" s="1">
        <f>sinentradas[[#This Row],[Amount Sale]]*sinentradas[[#This Row],[Sale Price ($)]]</f>
        <v>600000</v>
      </c>
    </row>
    <row r="57" spans="2:8" x14ac:dyDescent="0.35">
      <c r="B57" s="9">
        <v>44312</v>
      </c>
      <c r="D57" t="s">
        <v>7</v>
      </c>
      <c r="E57" t="s">
        <v>119</v>
      </c>
      <c r="F57">
        <v>45</v>
      </c>
      <c r="G57" s="1">
        <v>6000</v>
      </c>
      <c r="H57" s="1">
        <f>sinentradas[[#This Row],[Amount Sale]]*sinentradas[[#This Row],[Sale Price ($)]]</f>
        <v>270000</v>
      </c>
    </row>
    <row r="58" spans="2:8" x14ac:dyDescent="0.35">
      <c r="B58" s="9">
        <v>44323</v>
      </c>
      <c r="D58" t="s">
        <v>7</v>
      </c>
      <c r="E58" t="s">
        <v>117</v>
      </c>
      <c r="F58">
        <v>50</v>
      </c>
      <c r="G58" s="1">
        <v>6000</v>
      </c>
      <c r="H58" s="1">
        <f>sinentradas[[#This Row],[Amount Sale]]*sinentradas[[#This Row],[Sale Price ($)]]</f>
        <v>300000</v>
      </c>
    </row>
    <row r="59" spans="2:8" x14ac:dyDescent="0.35">
      <c r="B59" s="9">
        <v>44328</v>
      </c>
      <c r="D59" t="s">
        <v>7</v>
      </c>
      <c r="E59" t="s">
        <v>113</v>
      </c>
      <c r="F59">
        <v>40</v>
      </c>
      <c r="G59" s="1">
        <v>6000</v>
      </c>
      <c r="H59" s="1">
        <f>sinentradas[[#This Row],[Amount Sale]]*sinentradas[[#This Row],[Sale Price ($)]]</f>
        <v>240000</v>
      </c>
    </row>
    <row r="60" spans="2:8" x14ac:dyDescent="0.35">
      <c r="B60" s="9">
        <v>44336</v>
      </c>
      <c r="D60" t="s">
        <v>7</v>
      </c>
      <c r="E60" t="s">
        <v>18</v>
      </c>
      <c r="F60">
        <v>40</v>
      </c>
      <c r="G60" s="1">
        <v>6000</v>
      </c>
      <c r="H60" s="1">
        <f>sinentradas[[#This Row],[Amount Sale]]*sinentradas[[#This Row],[Sale Price ($)]]</f>
        <v>240000</v>
      </c>
    </row>
    <row r="61" spans="2:8" x14ac:dyDescent="0.35">
      <c r="B61" s="9">
        <v>44358</v>
      </c>
      <c r="D61" t="s">
        <v>7</v>
      </c>
      <c r="E61" t="s">
        <v>114</v>
      </c>
      <c r="F61">
        <v>70</v>
      </c>
      <c r="G61" s="1">
        <v>6000</v>
      </c>
      <c r="H61" s="1">
        <f>sinentradas[[#This Row],[Amount Sale]]*sinentradas[[#This Row],[Sale Price ($)]]</f>
        <v>420000</v>
      </c>
    </row>
    <row r="62" spans="2:8" x14ac:dyDescent="0.35">
      <c r="B62" s="9">
        <v>44379</v>
      </c>
      <c r="D62" t="s">
        <v>7</v>
      </c>
      <c r="E62" t="s">
        <v>114</v>
      </c>
      <c r="F62">
        <v>50</v>
      </c>
      <c r="G62" s="1">
        <v>6000</v>
      </c>
      <c r="H62" s="1">
        <f>sinentradas[[#This Row],[Amount Sale]]*sinentradas[[#This Row],[Sale Price ($)]]</f>
        <v>300000</v>
      </c>
    </row>
    <row r="63" spans="2:8" x14ac:dyDescent="0.35">
      <c r="B63" s="9">
        <v>44385</v>
      </c>
      <c r="D63" t="s">
        <v>7</v>
      </c>
      <c r="E63" t="s">
        <v>109</v>
      </c>
      <c r="F63">
        <v>50</v>
      </c>
      <c r="G63" s="1">
        <v>6000</v>
      </c>
      <c r="H63" s="1">
        <f>sinentradas[[#This Row],[Amount Sale]]*sinentradas[[#This Row],[Sale Price ($)]]</f>
        <v>300000</v>
      </c>
    </row>
    <row r="64" spans="2:8" x14ac:dyDescent="0.35">
      <c r="B64" s="9">
        <v>44391</v>
      </c>
      <c r="D64" t="s">
        <v>7</v>
      </c>
      <c r="E64" t="s">
        <v>117</v>
      </c>
      <c r="F64">
        <v>36</v>
      </c>
      <c r="G64" s="1">
        <v>6000</v>
      </c>
      <c r="H64" s="1">
        <f>sinentradas[[#This Row],[Amount Sale]]*sinentradas[[#This Row],[Sale Price ($)]]</f>
        <v>216000</v>
      </c>
    </row>
    <row r="65" spans="2:8" x14ac:dyDescent="0.35">
      <c r="B65" s="9">
        <v>44392</v>
      </c>
      <c r="D65" t="s">
        <v>7</v>
      </c>
      <c r="E65" t="s">
        <v>111</v>
      </c>
      <c r="F65">
        <v>50</v>
      </c>
      <c r="G65" s="1">
        <v>6000</v>
      </c>
      <c r="H65" s="1">
        <f>sinentradas[[#This Row],[Amount Sale]]*sinentradas[[#This Row],[Sale Price ($)]]</f>
        <v>300000</v>
      </c>
    </row>
    <row r="66" spans="2:8" x14ac:dyDescent="0.35">
      <c r="B66" s="9">
        <v>44393</v>
      </c>
      <c r="D66" t="s">
        <v>7</v>
      </c>
      <c r="E66" t="s">
        <v>114</v>
      </c>
      <c r="F66">
        <v>30</v>
      </c>
      <c r="G66" s="1">
        <v>6000</v>
      </c>
      <c r="H66" s="1">
        <f>sinentradas[[#This Row],[Amount Sale]]*sinentradas[[#This Row],[Sale Price ($)]]</f>
        <v>180000</v>
      </c>
    </row>
    <row r="67" spans="2:8" x14ac:dyDescent="0.35">
      <c r="B67" s="9">
        <v>44398</v>
      </c>
      <c r="D67" t="s">
        <v>7</v>
      </c>
      <c r="E67" t="s">
        <v>113</v>
      </c>
      <c r="F67">
        <v>30</v>
      </c>
      <c r="G67" s="1">
        <v>6000</v>
      </c>
      <c r="H67" s="1">
        <f>sinentradas[[#This Row],[Amount Sale]]*sinentradas[[#This Row],[Sale Price ($)]]</f>
        <v>180000</v>
      </c>
    </row>
    <row r="68" spans="2:8" x14ac:dyDescent="0.35">
      <c r="B68" s="9">
        <v>44399</v>
      </c>
      <c r="D68" t="s">
        <v>7</v>
      </c>
      <c r="E68" t="s">
        <v>18</v>
      </c>
      <c r="F68">
        <v>48</v>
      </c>
      <c r="G68" s="1">
        <v>6000</v>
      </c>
      <c r="H68" s="1">
        <f>sinentradas[[#This Row],[Amount Sale]]*sinentradas[[#This Row],[Sale Price ($)]]</f>
        <v>288000</v>
      </c>
    </row>
    <row r="69" spans="2:8" x14ac:dyDescent="0.35">
      <c r="B69" s="9">
        <v>44404</v>
      </c>
      <c r="D69" t="s">
        <v>7</v>
      </c>
      <c r="E69" t="s">
        <v>53</v>
      </c>
      <c r="F69">
        <v>161</v>
      </c>
      <c r="G69" s="1">
        <v>6000</v>
      </c>
      <c r="H69" s="1">
        <f>sinentradas[[#This Row],[Amount Sale]]*sinentradas[[#This Row],[Sale Price ($)]]</f>
        <v>966000</v>
      </c>
    </row>
    <row r="70" spans="2:8" x14ac:dyDescent="0.35">
      <c r="B70" s="9">
        <v>44412</v>
      </c>
      <c r="D70" t="s">
        <v>7</v>
      </c>
      <c r="E70" t="s">
        <v>113</v>
      </c>
      <c r="F70">
        <v>40</v>
      </c>
      <c r="G70" s="1">
        <v>6000</v>
      </c>
      <c r="H70" s="1">
        <f>sinentradas[[#This Row],[Amount Sale]]*sinentradas[[#This Row],[Sale Price ($)]]</f>
        <v>240000</v>
      </c>
    </row>
    <row r="71" spans="2:8" x14ac:dyDescent="0.35">
      <c r="B71" s="9">
        <v>44412</v>
      </c>
      <c r="D71" t="s">
        <v>7</v>
      </c>
      <c r="E71" t="s">
        <v>114</v>
      </c>
      <c r="F71">
        <v>25</v>
      </c>
      <c r="G71" s="1">
        <v>6000</v>
      </c>
      <c r="H71" s="1">
        <f>sinentradas[[#This Row],[Amount Sale]]*sinentradas[[#This Row],[Sale Price ($)]]</f>
        <v>150000</v>
      </c>
    </row>
    <row r="72" spans="2:8" x14ac:dyDescent="0.35">
      <c r="B72" s="9">
        <v>44414</v>
      </c>
      <c r="D72" t="s">
        <v>7</v>
      </c>
      <c r="E72" t="s">
        <v>111</v>
      </c>
      <c r="F72">
        <v>37</v>
      </c>
      <c r="G72" s="1">
        <v>6000</v>
      </c>
      <c r="H72" s="1">
        <f>sinentradas[[#This Row],[Amount Sale]]*sinentradas[[#This Row],[Sale Price ($)]]</f>
        <v>222000</v>
      </c>
    </row>
    <row r="73" spans="2:8" x14ac:dyDescent="0.35">
      <c r="B73" s="9">
        <v>44414</v>
      </c>
      <c r="D73" t="s">
        <v>8</v>
      </c>
      <c r="E73" t="s">
        <v>111</v>
      </c>
      <c r="F73">
        <v>13</v>
      </c>
      <c r="G73" s="1">
        <v>6000</v>
      </c>
      <c r="H73" s="1">
        <f>sinentradas[[#This Row],[Amount Sale]]*sinentradas[[#This Row],[Sale Price ($)]]</f>
        <v>78000</v>
      </c>
    </row>
    <row r="74" spans="2:8" x14ac:dyDescent="0.35">
      <c r="B74" s="9">
        <v>44414</v>
      </c>
      <c r="D74" t="s">
        <v>8</v>
      </c>
      <c r="E74" t="s">
        <v>117</v>
      </c>
      <c r="F74">
        <v>83</v>
      </c>
      <c r="G74" s="1">
        <v>6000</v>
      </c>
      <c r="H74" s="1">
        <f>sinentradas[[#This Row],[Amount Sale]]*sinentradas[[#This Row],[Sale Price ($)]]</f>
        <v>498000</v>
      </c>
    </row>
    <row r="75" spans="2:8" x14ac:dyDescent="0.35">
      <c r="B75" s="9">
        <v>44415</v>
      </c>
      <c r="D75" t="s">
        <v>8</v>
      </c>
      <c r="E75" t="s">
        <v>114</v>
      </c>
      <c r="F75">
        <v>35</v>
      </c>
      <c r="G75" s="1">
        <v>6000</v>
      </c>
      <c r="H75" s="1">
        <f>sinentradas[[#This Row],[Amount Sale]]*sinentradas[[#This Row],[Sale Price ($)]]</f>
        <v>210000</v>
      </c>
    </row>
    <row r="76" spans="2:8" x14ac:dyDescent="0.35">
      <c r="B76" s="9">
        <v>44425</v>
      </c>
      <c r="D76" t="s">
        <v>8</v>
      </c>
      <c r="E76" t="s">
        <v>113</v>
      </c>
      <c r="F76">
        <v>100</v>
      </c>
      <c r="G76" s="1">
        <v>6000</v>
      </c>
      <c r="H76" s="1">
        <f>sinentradas[[#This Row],[Amount Sale]]*sinentradas[[#This Row],[Sale Price ($)]]</f>
        <v>600000</v>
      </c>
    </row>
    <row r="77" spans="2:8" x14ac:dyDescent="0.35">
      <c r="B77" s="9">
        <v>44425</v>
      </c>
      <c r="D77" t="s">
        <v>8</v>
      </c>
      <c r="E77" t="s">
        <v>114</v>
      </c>
      <c r="F77">
        <v>50</v>
      </c>
      <c r="G77" s="1">
        <v>6000</v>
      </c>
      <c r="H77" s="1">
        <f>sinentradas[[#This Row],[Amount Sale]]*sinentradas[[#This Row],[Sale Price ($)]]</f>
        <v>300000</v>
      </c>
    </row>
    <row r="78" spans="2:8" x14ac:dyDescent="0.35">
      <c r="B78" s="9">
        <v>44440</v>
      </c>
      <c r="D78" t="s">
        <v>8</v>
      </c>
      <c r="E78" t="s">
        <v>117</v>
      </c>
      <c r="F78">
        <v>8</v>
      </c>
      <c r="G78" s="1">
        <v>6000</v>
      </c>
      <c r="H78" s="1">
        <f>sinentradas[[#This Row],[Amount Sale]]*sinentradas[[#This Row],[Sale Price ($)]]</f>
        <v>48000</v>
      </c>
    </row>
    <row r="79" spans="2:8" x14ac:dyDescent="0.35">
      <c r="B79" s="9">
        <v>44440</v>
      </c>
      <c r="D79" t="s">
        <v>8</v>
      </c>
      <c r="E79" t="s">
        <v>55</v>
      </c>
      <c r="F79">
        <v>9</v>
      </c>
      <c r="G79" s="1">
        <v>6000</v>
      </c>
      <c r="H79" s="1">
        <f>sinentradas[[#This Row],[Amount Sale]]*sinentradas[[#This Row],[Sale Price ($)]]</f>
        <v>54000</v>
      </c>
    </row>
    <row r="80" spans="2:8" x14ac:dyDescent="0.35">
      <c r="B80" s="9">
        <v>44443</v>
      </c>
      <c r="D80" t="s">
        <v>8</v>
      </c>
      <c r="E80" t="s">
        <v>107</v>
      </c>
      <c r="F80">
        <v>20</v>
      </c>
      <c r="G80" s="1">
        <v>6000</v>
      </c>
      <c r="H80" s="1">
        <f>sinentradas[[#This Row],[Amount Sale]]*sinentradas[[#This Row],[Sale Price ($)]]</f>
        <v>120000</v>
      </c>
    </row>
    <row r="81" spans="2:8" x14ac:dyDescent="0.35">
      <c r="B81" s="9">
        <v>44449</v>
      </c>
      <c r="D81" t="s">
        <v>8</v>
      </c>
      <c r="E81" t="s">
        <v>117</v>
      </c>
      <c r="F81">
        <v>30</v>
      </c>
      <c r="G81" s="1">
        <v>6000</v>
      </c>
      <c r="H81" s="1">
        <f>sinentradas[[#This Row],[Amount Sale]]*sinentradas[[#This Row],[Sale Price ($)]]</f>
        <v>180000</v>
      </c>
    </row>
    <row r="82" spans="2:8" x14ac:dyDescent="0.35">
      <c r="B82" s="9">
        <v>44454</v>
      </c>
      <c r="D82" t="s">
        <v>8</v>
      </c>
      <c r="E82" t="s">
        <v>109</v>
      </c>
      <c r="F82">
        <v>50</v>
      </c>
      <c r="G82" s="1">
        <v>6000</v>
      </c>
      <c r="H82" s="1">
        <f>sinentradas[[#This Row],[Amount Sale]]*sinentradas[[#This Row],[Sale Price ($)]]</f>
        <v>300000</v>
      </c>
    </row>
    <row r="83" spans="2:8" x14ac:dyDescent="0.35">
      <c r="B83" s="9">
        <v>44455</v>
      </c>
      <c r="D83" t="s">
        <v>8</v>
      </c>
      <c r="E83" t="s">
        <v>117</v>
      </c>
      <c r="F83">
        <v>20</v>
      </c>
      <c r="G83" s="1">
        <v>6000</v>
      </c>
      <c r="H83" s="1">
        <f>sinentradas[[#This Row],[Amount Sale]]*sinentradas[[#This Row],[Sale Price ($)]]</f>
        <v>120000</v>
      </c>
    </row>
    <row r="84" spans="2:8" x14ac:dyDescent="0.35">
      <c r="B84" s="9">
        <v>44456</v>
      </c>
      <c r="D84" t="s">
        <v>8</v>
      </c>
      <c r="E84" t="s">
        <v>18</v>
      </c>
      <c r="F84">
        <v>25</v>
      </c>
      <c r="G84" s="1">
        <v>6000</v>
      </c>
      <c r="H84" s="1">
        <f>sinentradas[[#This Row],[Amount Sale]]*sinentradas[[#This Row],[Sale Price ($)]]</f>
        <v>150000</v>
      </c>
    </row>
    <row r="85" spans="2:8" x14ac:dyDescent="0.35">
      <c r="B85" s="9">
        <v>44456</v>
      </c>
      <c r="D85" t="s">
        <v>8</v>
      </c>
      <c r="E85" t="s">
        <v>18</v>
      </c>
      <c r="F85">
        <v>5</v>
      </c>
      <c r="G85" s="1">
        <v>6000</v>
      </c>
      <c r="H85" s="1">
        <f>sinentradas[[#This Row],[Amount Sale]]*sinentradas[[#This Row],[Sale Price ($)]]</f>
        <v>30000</v>
      </c>
    </row>
    <row r="86" spans="2:8" x14ac:dyDescent="0.35">
      <c r="B86" s="9">
        <v>44464</v>
      </c>
      <c r="D86" t="s">
        <v>8</v>
      </c>
      <c r="E86" t="s">
        <v>117</v>
      </c>
      <c r="F86">
        <v>7</v>
      </c>
      <c r="G86" s="1">
        <v>6000</v>
      </c>
      <c r="H86" s="1">
        <f>sinentradas[[#This Row],[Amount Sale]]*sinentradas[[#This Row],[Sale Price ($)]]</f>
        <v>42000</v>
      </c>
    </row>
    <row r="87" spans="2:8" x14ac:dyDescent="0.35">
      <c r="B87" s="9">
        <v>44474</v>
      </c>
      <c r="D87" t="s">
        <v>8</v>
      </c>
      <c r="E87" t="s">
        <v>121</v>
      </c>
      <c r="F87">
        <v>50</v>
      </c>
      <c r="G87" s="1">
        <v>6000</v>
      </c>
      <c r="H87" s="1">
        <f>sinentradas[[#This Row],[Amount Sale]]*sinentradas[[#This Row],[Sale Price ($)]]</f>
        <v>300000</v>
      </c>
    </row>
    <row r="88" spans="2:8" x14ac:dyDescent="0.35">
      <c r="B88" s="9">
        <v>44475</v>
      </c>
      <c r="D88" t="s">
        <v>8</v>
      </c>
      <c r="E88" t="s">
        <v>55</v>
      </c>
      <c r="F88">
        <v>40</v>
      </c>
      <c r="G88" s="1">
        <v>6000</v>
      </c>
      <c r="H88" s="1">
        <f>sinentradas[[#This Row],[Amount Sale]]*sinentradas[[#This Row],[Sale Price ($)]]</f>
        <v>240000</v>
      </c>
    </row>
    <row r="89" spans="2:8" x14ac:dyDescent="0.35">
      <c r="B89" s="9">
        <v>44478</v>
      </c>
      <c r="D89" t="s">
        <v>8</v>
      </c>
      <c r="E89" t="s">
        <v>121</v>
      </c>
      <c r="F89">
        <v>204</v>
      </c>
      <c r="G89" s="1">
        <v>6000</v>
      </c>
      <c r="H89" s="1">
        <f>sinentradas[[#This Row],[Amount Sale]]*sinentradas[[#This Row],[Sale Price ($)]]</f>
        <v>1224000</v>
      </c>
    </row>
    <row r="90" spans="2:8" x14ac:dyDescent="0.35">
      <c r="B90" s="9">
        <v>44481</v>
      </c>
      <c r="D90" t="s">
        <v>8</v>
      </c>
      <c r="E90" t="s">
        <v>120</v>
      </c>
      <c r="F90">
        <v>100</v>
      </c>
      <c r="G90" s="1">
        <v>6000</v>
      </c>
      <c r="H90" s="1">
        <f>sinentradas[[#This Row],[Amount Sale]]*sinentradas[[#This Row],[Sale Price ($)]]</f>
        <v>600000</v>
      </c>
    </row>
    <row r="91" spans="2:8" x14ac:dyDescent="0.35">
      <c r="B91" s="9">
        <v>44491</v>
      </c>
      <c r="D91" t="s">
        <v>8</v>
      </c>
      <c r="E91" t="s">
        <v>109</v>
      </c>
      <c r="F91">
        <v>50</v>
      </c>
      <c r="G91" s="1">
        <v>6000</v>
      </c>
      <c r="H91" s="1">
        <f>sinentradas[[#This Row],[Amount Sale]]*sinentradas[[#This Row],[Sale Price ($)]]</f>
        <v>300000</v>
      </c>
    </row>
    <row r="92" spans="2:8" x14ac:dyDescent="0.35">
      <c r="B92" s="9">
        <v>44496</v>
      </c>
      <c r="D92" t="s">
        <v>8</v>
      </c>
      <c r="E92" t="s">
        <v>121</v>
      </c>
      <c r="F92">
        <v>213</v>
      </c>
      <c r="G92" s="1">
        <v>6000</v>
      </c>
      <c r="H92" s="1">
        <f>sinentradas[[#This Row],[Amount Sale]]*sinentradas[[#This Row],[Sale Price ($)]]</f>
        <v>1278000</v>
      </c>
    </row>
    <row r="93" spans="2:8" x14ac:dyDescent="0.35">
      <c r="B93" s="9">
        <v>44496</v>
      </c>
      <c r="D93" t="s">
        <v>8</v>
      </c>
      <c r="E93" t="s">
        <v>117</v>
      </c>
      <c r="F93">
        <v>5</v>
      </c>
      <c r="G93" s="1">
        <v>6000</v>
      </c>
      <c r="H93" s="1">
        <f>sinentradas[[#This Row],[Amount Sale]]*sinentradas[[#This Row],[Sale Price ($)]]</f>
        <v>30000</v>
      </c>
    </row>
    <row r="94" spans="2:8" x14ac:dyDescent="0.35">
      <c r="B94" s="9">
        <v>44498</v>
      </c>
      <c r="D94" t="s">
        <v>8</v>
      </c>
      <c r="E94" t="s">
        <v>112</v>
      </c>
      <c r="F94">
        <v>223</v>
      </c>
      <c r="G94" s="1">
        <v>6000</v>
      </c>
      <c r="H94" s="1">
        <f>sinentradas[[#This Row],[Amount Sale]]*sinentradas[[#This Row],[Sale Price ($)]]</f>
        <v>1338000</v>
      </c>
    </row>
    <row r="95" spans="2:8" x14ac:dyDescent="0.35">
      <c r="B95" s="9">
        <v>44504</v>
      </c>
      <c r="D95" t="s">
        <v>8</v>
      </c>
      <c r="E95" t="s">
        <v>113</v>
      </c>
      <c r="F95">
        <v>100</v>
      </c>
      <c r="G95" s="1">
        <v>6000</v>
      </c>
      <c r="H95" s="1">
        <f>sinentradas[[#This Row],[Amount Sale]]*sinentradas[[#This Row],[Sale Price ($)]]</f>
        <v>600000</v>
      </c>
    </row>
    <row r="96" spans="2:8" x14ac:dyDescent="0.35">
      <c r="B96" s="9">
        <v>44504</v>
      </c>
      <c r="D96" t="s">
        <v>8</v>
      </c>
      <c r="E96" t="s">
        <v>120</v>
      </c>
      <c r="F96">
        <v>6</v>
      </c>
      <c r="G96" s="1">
        <v>6000</v>
      </c>
      <c r="H96" s="1">
        <f>sinentradas[[#This Row],[Amount Sale]]*sinentradas[[#This Row],[Sale Price ($)]]</f>
        <v>36000</v>
      </c>
    </row>
    <row r="97" spans="2:8" x14ac:dyDescent="0.35">
      <c r="B97" s="9">
        <v>44504</v>
      </c>
      <c r="D97" t="s">
        <v>9</v>
      </c>
      <c r="E97" t="s">
        <v>120</v>
      </c>
      <c r="F97">
        <v>94</v>
      </c>
      <c r="G97" s="1">
        <v>6000</v>
      </c>
      <c r="H97" s="1">
        <f>sinentradas[[#This Row],[Amount Sale]]*sinentradas[[#This Row],[Sale Price ($)]]</f>
        <v>564000</v>
      </c>
    </row>
    <row r="98" spans="2:8" x14ac:dyDescent="0.35">
      <c r="B98" s="9">
        <v>44506</v>
      </c>
      <c r="D98" t="s">
        <v>9</v>
      </c>
      <c r="E98" t="s">
        <v>18</v>
      </c>
      <c r="F98">
        <v>50</v>
      </c>
      <c r="G98" s="1">
        <v>6000</v>
      </c>
      <c r="H98" s="1">
        <f>sinentradas[[#This Row],[Amount Sale]]*sinentradas[[#This Row],[Sale Price ($)]]</f>
        <v>300000</v>
      </c>
    </row>
    <row r="99" spans="2:8" x14ac:dyDescent="0.35">
      <c r="B99" s="9">
        <v>44511</v>
      </c>
      <c r="D99" t="s">
        <v>9</v>
      </c>
      <c r="E99" t="s">
        <v>56</v>
      </c>
      <c r="F99">
        <v>40</v>
      </c>
      <c r="G99" s="1">
        <v>6000</v>
      </c>
      <c r="H99" s="1">
        <f>sinentradas[[#This Row],[Amount Sale]]*sinentradas[[#This Row],[Sale Price ($)]]</f>
        <v>240000</v>
      </c>
    </row>
    <row r="100" spans="2:8" x14ac:dyDescent="0.35">
      <c r="B100" s="9">
        <v>44516</v>
      </c>
      <c r="D100" t="s">
        <v>9</v>
      </c>
      <c r="E100" t="s">
        <v>122</v>
      </c>
      <c r="F100">
        <v>404</v>
      </c>
      <c r="G100" s="1">
        <v>6000</v>
      </c>
      <c r="H100" s="1">
        <f>sinentradas[[#This Row],[Amount Sale]]*sinentradas[[#This Row],[Sale Price ($)]]</f>
        <v>2424000</v>
      </c>
    </row>
    <row r="101" spans="2:8" x14ac:dyDescent="0.35">
      <c r="B101" s="9">
        <v>44516</v>
      </c>
      <c r="D101" t="s">
        <v>9</v>
      </c>
      <c r="E101" t="s">
        <v>122</v>
      </c>
      <c r="F101">
        <v>360</v>
      </c>
      <c r="G101" s="1">
        <v>6000</v>
      </c>
      <c r="H101" s="1">
        <f>sinentradas[[#This Row],[Amount Sale]]*sinentradas[[#This Row],[Sale Price ($)]]</f>
        <v>2160000</v>
      </c>
    </row>
    <row r="102" spans="2:8" x14ac:dyDescent="0.35">
      <c r="B102" s="9">
        <v>44519</v>
      </c>
      <c r="D102" t="s">
        <v>9</v>
      </c>
      <c r="E102" t="s">
        <v>121</v>
      </c>
      <c r="F102">
        <v>262</v>
      </c>
      <c r="G102" s="1">
        <v>6000</v>
      </c>
      <c r="H102" s="1">
        <f>sinentradas[[#This Row],[Amount Sale]]*sinentradas[[#This Row],[Sale Price ($)]]</f>
        <v>1572000</v>
      </c>
    </row>
    <row r="103" spans="2:8" x14ac:dyDescent="0.35">
      <c r="B103" s="9">
        <v>44523</v>
      </c>
      <c r="D103" t="s">
        <v>9</v>
      </c>
      <c r="E103" t="s">
        <v>109</v>
      </c>
      <c r="F103">
        <v>50</v>
      </c>
      <c r="G103" s="1">
        <v>6000</v>
      </c>
      <c r="H103" s="1">
        <f>sinentradas[[#This Row],[Amount Sale]]*sinentradas[[#This Row],[Sale Price ($)]]</f>
        <v>300000</v>
      </c>
    </row>
    <row r="104" spans="2:8" x14ac:dyDescent="0.35">
      <c r="B104" s="9">
        <v>44525</v>
      </c>
      <c r="D104" t="s">
        <v>9</v>
      </c>
      <c r="E104" t="s">
        <v>57</v>
      </c>
      <c r="F104">
        <v>25</v>
      </c>
      <c r="G104" s="1">
        <v>6000</v>
      </c>
      <c r="H104" s="1">
        <f>sinentradas[[#This Row],[Amount Sale]]*sinentradas[[#This Row],[Sale Price ($)]]</f>
        <v>150000</v>
      </c>
    </row>
    <row r="105" spans="2:8" x14ac:dyDescent="0.35">
      <c r="B105" s="9">
        <v>44526</v>
      </c>
      <c r="D105" t="s">
        <v>9</v>
      </c>
      <c r="E105" t="s">
        <v>117</v>
      </c>
      <c r="F105">
        <v>30</v>
      </c>
      <c r="G105" s="1">
        <v>6000</v>
      </c>
      <c r="H105" s="1">
        <f>sinentradas[[#This Row],[Amount Sale]]*sinentradas[[#This Row],[Sale Price ($)]]</f>
        <v>180000</v>
      </c>
    </row>
    <row r="106" spans="2:8" x14ac:dyDescent="0.35">
      <c r="B106" s="9">
        <v>44527</v>
      </c>
      <c r="D106" t="s">
        <v>9</v>
      </c>
      <c r="E106" t="s">
        <v>120</v>
      </c>
      <c r="F106">
        <v>100</v>
      </c>
      <c r="G106" s="1">
        <v>6000</v>
      </c>
      <c r="H106" s="1">
        <f>sinentradas[[#This Row],[Amount Sale]]*sinentradas[[#This Row],[Sale Price ($)]]</f>
        <v>600000</v>
      </c>
    </row>
    <row r="107" spans="2:8" x14ac:dyDescent="0.35">
      <c r="B107" s="9">
        <v>44530</v>
      </c>
      <c r="D107" t="s">
        <v>9</v>
      </c>
      <c r="E107" t="s">
        <v>56</v>
      </c>
      <c r="F107">
        <v>40</v>
      </c>
      <c r="G107" s="1">
        <v>6000</v>
      </c>
      <c r="H107" s="1">
        <f>sinentradas[[#This Row],[Amount Sale]]*sinentradas[[#This Row],[Sale Price ($)]]</f>
        <v>240000</v>
      </c>
    </row>
    <row r="108" spans="2:8" x14ac:dyDescent="0.35">
      <c r="B108" s="9">
        <v>44530</v>
      </c>
      <c r="D108" t="s">
        <v>9</v>
      </c>
      <c r="E108" t="s">
        <v>58</v>
      </c>
      <c r="F108">
        <v>20</v>
      </c>
      <c r="G108" s="1">
        <v>6000</v>
      </c>
      <c r="H108" s="1">
        <f>sinentradas[[#This Row],[Amount Sale]]*sinentradas[[#This Row],[Sale Price ($)]]</f>
        <v>120000</v>
      </c>
    </row>
    <row r="109" spans="2:8" x14ac:dyDescent="0.35">
      <c r="B109" s="9">
        <v>44531</v>
      </c>
      <c r="D109" t="s">
        <v>9</v>
      </c>
      <c r="E109" t="s">
        <v>109</v>
      </c>
      <c r="F109">
        <v>50</v>
      </c>
      <c r="G109" s="1">
        <v>6000</v>
      </c>
      <c r="H109" s="1">
        <f>sinentradas[[#This Row],[Amount Sale]]*sinentradas[[#This Row],[Sale Price ($)]]</f>
        <v>300000</v>
      </c>
    </row>
    <row r="110" spans="2:8" x14ac:dyDescent="0.35">
      <c r="B110" s="9">
        <v>44532</v>
      </c>
      <c r="D110" t="s">
        <v>9</v>
      </c>
      <c r="E110" t="s">
        <v>59</v>
      </c>
      <c r="F110">
        <v>40</v>
      </c>
      <c r="G110" s="1">
        <v>6000</v>
      </c>
      <c r="H110" s="1">
        <f>sinentradas[[#This Row],[Amount Sale]]*sinentradas[[#This Row],[Sale Price ($)]]</f>
        <v>240000</v>
      </c>
    </row>
    <row r="111" spans="2:8" x14ac:dyDescent="0.35">
      <c r="B111" s="9">
        <v>44533</v>
      </c>
      <c r="D111" t="s">
        <v>9</v>
      </c>
      <c r="E111" t="s">
        <v>60</v>
      </c>
      <c r="F111">
        <v>20</v>
      </c>
      <c r="G111" s="1">
        <v>6000</v>
      </c>
      <c r="H111" s="1">
        <f>sinentradas[[#This Row],[Amount Sale]]*sinentradas[[#This Row],[Sale Price ($)]]</f>
        <v>120000</v>
      </c>
    </row>
    <row r="112" spans="2:8" x14ac:dyDescent="0.35">
      <c r="B112" s="9">
        <v>44553</v>
      </c>
      <c r="D112" t="s">
        <v>9</v>
      </c>
      <c r="E112" t="s">
        <v>122</v>
      </c>
      <c r="F112">
        <v>42</v>
      </c>
      <c r="G112" s="1">
        <v>6000</v>
      </c>
      <c r="H112" s="1">
        <f>sinentradas[[#This Row],[Amount Sale]]*sinentradas[[#This Row],[Sale Price ($)]]</f>
        <v>252000</v>
      </c>
    </row>
    <row r="113" spans="2:8" x14ac:dyDescent="0.35">
      <c r="B113" s="9">
        <v>44553</v>
      </c>
      <c r="D113" t="s">
        <v>10</v>
      </c>
      <c r="E113" t="s">
        <v>122</v>
      </c>
      <c r="F113">
        <v>371</v>
      </c>
      <c r="G113" s="1">
        <v>6000</v>
      </c>
      <c r="H113" s="1">
        <f>sinentradas[[#This Row],[Amount Sale]]*sinentradas[[#This Row],[Sale Price ($)]]</f>
        <v>2226000</v>
      </c>
    </row>
    <row r="114" spans="2:8" x14ac:dyDescent="0.35">
      <c r="B114" s="9">
        <v>44553</v>
      </c>
      <c r="D114" t="s">
        <v>10</v>
      </c>
      <c r="E114" t="s">
        <v>115</v>
      </c>
      <c r="F114">
        <v>50</v>
      </c>
      <c r="G114" s="1">
        <v>6000</v>
      </c>
      <c r="H114" s="1">
        <f>sinentradas[[#This Row],[Amount Sale]]*sinentradas[[#This Row],[Sale Price ($)]]</f>
        <v>300000</v>
      </c>
    </row>
    <row r="115" spans="2:8" x14ac:dyDescent="0.35">
      <c r="B115" s="9">
        <v>44553</v>
      </c>
      <c r="D115" t="s">
        <v>10</v>
      </c>
      <c r="E115" t="s">
        <v>120</v>
      </c>
      <c r="F115">
        <v>53</v>
      </c>
      <c r="G115" s="1">
        <v>6000</v>
      </c>
      <c r="H115" s="1">
        <f>sinentradas[[#This Row],[Amount Sale]]*sinentradas[[#This Row],[Sale Price ($)]]</f>
        <v>318000</v>
      </c>
    </row>
    <row r="116" spans="2:8" x14ac:dyDescent="0.35">
      <c r="B116" s="9">
        <v>44553</v>
      </c>
      <c r="D116" t="s">
        <v>10</v>
      </c>
      <c r="E116" t="s">
        <v>18</v>
      </c>
      <c r="F116">
        <v>45</v>
      </c>
      <c r="G116" s="1">
        <v>6000</v>
      </c>
      <c r="H116" s="1">
        <f>sinentradas[[#This Row],[Amount Sale]]*sinentradas[[#This Row],[Sale Price ($)]]</f>
        <v>270000</v>
      </c>
    </row>
    <row r="117" spans="2:8" x14ac:dyDescent="0.35">
      <c r="B117" s="9">
        <v>44571</v>
      </c>
      <c r="D117" t="s">
        <v>10</v>
      </c>
      <c r="E117" t="s">
        <v>56</v>
      </c>
      <c r="F117">
        <v>40</v>
      </c>
      <c r="G117" s="1">
        <v>6000</v>
      </c>
      <c r="H117" s="1">
        <f>sinentradas[[#This Row],[Amount Sale]]*sinentradas[[#This Row],[Sale Price ($)]]</f>
        <v>240000</v>
      </c>
    </row>
    <row r="118" spans="2:8" x14ac:dyDescent="0.35">
      <c r="B118" s="9">
        <v>44571</v>
      </c>
      <c r="D118" t="s">
        <v>10</v>
      </c>
      <c r="E118" t="s">
        <v>109</v>
      </c>
      <c r="F118">
        <v>80</v>
      </c>
      <c r="G118" s="1">
        <v>6000</v>
      </c>
      <c r="H118" s="1">
        <f>sinentradas[[#This Row],[Amount Sale]]*sinentradas[[#This Row],[Sale Price ($)]]</f>
        <v>480000</v>
      </c>
    </row>
    <row r="119" spans="2:8" x14ac:dyDescent="0.35">
      <c r="B119" s="9">
        <v>44571</v>
      </c>
      <c r="D119" t="s">
        <v>10</v>
      </c>
      <c r="E119" t="s">
        <v>55</v>
      </c>
      <c r="F119">
        <v>20</v>
      </c>
      <c r="G119" s="1">
        <v>6000</v>
      </c>
      <c r="H119" s="1">
        <f>sinentradas[[#This Row],[Amount Sale]]*sinentradas[[#This Row],[Sale Price ($)]]</f>
        <v>120000</v>
      </c>
    </row>
    <row r="120" spans="2:8" x14ac:dyDescent="0.35">
      <c r="B120" s="9">
        <v>44571</v>
      </c>
      <c r="D120" t="s">
        <v>10</v>
      </c>
      <c r="E120" t="s">
        <v>59</v>
      </c>
      <c r="F120">
        <v>48</v>
      </c>
      <c r="G120" s="1">
        <v>6000</v>
      </c>
      <c r="H120" s="1">
        <f>sinentradas[[#This Row],[Amount Sale]]*sinentradas[[#This Row],[Sale Price ($)]]</f>
        <v>288000</v>
      </c>
    </row>
    <row r="121" spans="2:8" x14ac:dyDescent="0.35">
      <c r="B121" s="9">
        <v>44576</v>
      </c>
      <c r="D121" t="s">
        <v>10</v>
      </c>
      <c r="E121" t="s">
        <v>112</v>
      </c>
      <c r="F121">
        <v>221</v>
      </c>
      <c r="G121" s="1">
        <v>6000</v>
      </c>
      <c r="H121" s="1">
        <f>sinentradas[[#This Row],[Amount Sale]]*sinentradas[[#This Row],[Sale Price ($)]]</f>
        <v>1326000</v>
      </c>
    </row>
    <row r="122" spans="2:8" x14ac:dyDescent="0.35">
      <c r="B122" s="9">
        <v>44579</v>
      </c>
      <c r="D122" t="s">
        <v>10</v>
      </c>
      <c r="E122" t="s">
        <v>58</v>
      </c>
      <c r="F122">
        <v>50</v>
      </c>
      <c r="G122" s="1">
        <v>6000</v>
      </c>
      <c r="H122" s="1">
        <f>sinentradas[[#This Row],[Amount Sale]]*sinentradas[[#This Row],[Sale Price ($)]]</f>
        <v>300000</v>
      </c>
    </row>
    <row r="123" spans="2:8" x14ac:dyDescent="0.35">
      <c r="B123" s="9">
        <v>44582</v>
      </c>
      <c r="D123" t="s">
        <v>10</v>
      </c>
      <c r="E123" t="s">
        <v>22</v>
      </c>
      <c r="F123">
        <v>96</v>
      </c>
      <c r="G123" s="1">
        <v>6000</v>
      </c>
      <c r="H123" s="1">
        <f>sinentradas[[#This Row],[Amount Sale]]*sinentradas[[#This Row],[Sale Price ($)]]</f>
        <v>576000</v>
      </c>
    </row>
    <row r="124" spans="2:8" x14ac:dyDescent="0.35">
      <c r="B124" s="9">
        <v>44597</v>
      </c>
      <c r="D124" t="s">
        <v>10</v>
      </c>
      <c r="E124" t="s">
        <v>18</v>
      </c>
      <c r="F124">
        <v>30</v>
      </c>
      <c r="G124" s="1">
        <v>6000</v>
      </c>
      <c r="H124" s="1">
        <f>sinentradas[[#This Row],[Amount Sale]]*sinentradas[[#This Row],[Sale Price ($)]]</f>
        <v>180000</v>
      </c>
    </row>
    <row r="125" spans="2:8" x14ac:dyDescent="0.35">
      <c r="B125" s="9">
        <v>44600</v>
      </c>
      <c r="D125" t="s">
        <v>10</v>
      </c>
      <c r="E125" t="s">
        <v>112</v>
      </c>
      <c r="F125">
        <v>230</v>
      </c>
      <c r="G125" s="1">
        <v>6000</v>
      </c>
      <c r="H125" s="1">
        <f>sinentradas[[#This Row],[Amount Sale]]*sinentradas[[#This Row],[Sale Price ($)]]</f>
        <v>1380000</v>
      </c>
    </row>
    <row r="126" spans="2:8" x14ac:dyDescent="0.35">
      <c r="B126" s="9">
        <v>44600</v>
      </c>
      <c r="D126" t="s">
        <v>10</v>
      </c>
      <c r="E126" t="s">
        <v>56</v>
      </c>
      <c r="F126">
        <v>40</v>
      </c>
      <c r="G126" s="1">
        <v>6000</v>
      </c>
      <c r="H126" s="1">
        <f>sinentradas[[#This Row],[Amount Sale]]*sinentradas[[#This Row],[Sale Price ($)]]</f>
        <v>240000</v>
      </c>
    </row>
    <row r="127" spans="2:8" x14ac:dyDescent="0.35">
      <c r="B127" s="9">
        <v>44607</v>
      </c>
      <c r="D127" t="s">
        <v>10</v>
      </c>
      <c r="E127" t="s">
        <v>109</v>
      </c>
      <c r="F127">
        <v>60</v>
      </c>
      <c r="G127" s="1">
        <v>6000</v>
      </c>
      <c r="H127" s="1">
        <f>sinentradas[[#This Row],[Amount Sale]]*sinentradas[[#This Row],[Sale Price ($)]]</f>
        <v>360000</v>
      </c>
    </row>
    <row r="128" spans="2:8" x14ac:dyDescent="0.35">
      <c r="B128" s="9">
        <v>44607</v>
      </c>
      <c r="D128" t="s">
        <v>10</v>
      </c>
      <c r="E128" t="s">
        <v>58</v>
      </c>
      <c r="F128">
        <v>20</v>
      </c>
      <c r="G128" s="1">
        <v>6000</v>
      </c>
      <c r="H128" s="1">
        <f>sinentradas[[#This Row],[Amount Sale]]*sinentradas[[#This Row],[Sale Price ($)]]</f>
        <v>120000</v>
      </c>
    </row>
    <row r="129" spans="2:8" x14ac:dyDescent="0.35">
      <c r="B129" s="9">
        <v>44622</v>
      </c>
      <c r="D129" t="s">
        <v>10</v>
      </c>
      <c r="E129" t="s">
        <v>56</v>
      </c>
      <c r="F129">
        <v>100</v>
      </c>
      <c r="G129" s="1">
        <v>6000</v>
      </c>
      <c r="H129" s="1">
        <f>sinentradas[[#This Row],[Amount Sale]]*sinentradas[[#This Row],[Sale Price ($)]]</f>
        <v>600000</v>
      </c>
    </row>
    <row r="130" spans="2:8" x14ac:dyDescent="0.35">
      <c r="B130" s="9">
        <v>44622</v>
      </c>
      <c r="D130" t="s">
        <v>10</v>
      </c>
      <c r="E130" t="s">
        <v>61</v>
      </c>
      <c r="F130">
        <v>38</v>
      </c>
      <c r="G130" s="1">
        <v>6000</v>
      </c>
      <c r="H130" s="1">
        <f>sinentradas[[#This Row],[Amount Sale]]*sinentradas[[#This Row],[Sale Price ($)]]</f>
        <v>228000</v>
      </c>
    </row>
    <row r="131" spans="2:8" x14ac:dyDescent="0.35">
      <c r="B131" s="9">
        <v>44622</v>
      </c>
      <c r="D131" t="s">
        <v>10</v>
      </c>
      <c r="E131" t="s">
        <v>58</v>
      </c>
      <c r="F131">
        <v>80</v>
      </c>
      <c r="G131" s="1">
        <v>6000</v>
      </c>
      <c r="H131" s="1">
        <f>sinentradas[[#This Row],[Amount Sale]]*sinentradas[[#This Row],[Sale Price ($)]]</f>
        <v>480000</v>
      </c>
    </row>
    <row r="132" spans="2:8" x14ac:dyDescent="0.35">
      <c r="B132" s="9">
        <v>44632</v>
      </c>
      <c r="D132" t="s">
        <v>10</v>
      </c>
      <c r="E132" t="s">
        <v>18</v>
      </c>
      <c r="F132">
        <v>30</v>
      </c>
      <c r="G132" s="1">
        <v>6000</v>
      </c>
      <c r="H132" s="1">
        <f>sinentradas[[#This Row],[Amount Sale]]*sinentradas[[#This Row],[Sale Price ($)]]</f>
        <v>180000</v>
      </c>
    </row>
    <row r="133" spans="2:8" x14ac:dyDescent="0.35">
      <c r="B133" s="9">
        <v>44632</v>
      </c>
      <c r="D133" t="s">
        <v>10</v>
      </c>
      <c r="E133" t="s">
        <v>58</v>
      </c>
      <c r="F133">
        <v>20</v>
      </c>
      <c r="G133" s="1">
        <v>6000</v>
      </c>
      <c r="H133" s="1">
        <f>sinentradas[[#This Row],[Amount Sale]]*sinentradas[[#This Row],[Sale Price ($)]]</f>
        <v>120000</v>
      </c>
    </row>
    <row r="134" spans="2:8" x14ac:dyDescent="0.35">
      <c r="B134" s="9">
        <v>44637</v>
      </c>
      <c r="D134" t="s">
        <v>10</v>
      </c>
      <c r="E134" t="s">
        <v>122</v>
      </c>
      <c r="F134">
        <v>361</v>
      </c>
      <c r="G134" s="1">
        <v>6000</v>
      </c>
      <c r="H134" s="1">
        <f>sinentradas[[#This Row],[Amount Sale]]*sinentradas[[#This Row],[Sale Price ($)]]</f>
        <v>2166000</v>
      </c>
    </row>
    <row r="135" spans="2:8" x14ac:dyDescent="0.35">
      <c r="B135" s="9">
        <v>44637</v>
      </c>
      <c r="D135" t="s">
        <v>11</v>
      </c>
      <c r="E135" t="s">
        <v>122</v>
      </c>
      <c r="F135">
        <v>96</v>
      </c>
      <c r="G135" s="1">
        <v>6000</v>
      </c>
      <c r="H135" s="1">
        <f>sinentradas[[#This Row],[Amount Sale]]*sinentradas[[#This Row],[Sale Price ($)]]</f>
        <v>576000</v>
      </c>
    </row>
    <row r="136" spans="2:8" x14ac:dyDescent="0.35">
      <c r="B136" s="9">
        <v>44637</v>
      </c>
      <c r="D136" t="s">
        <v>11</v>
      </c>
      <c r="E136" t="s">
        <v>122</v>
      </c>
      <c r="F136">
        <v>180</v>
      </c>
      <c r="G136" s="1">
        <v>6000</v>
      </c>
      <c r="H136" s="1">
        <f>sinentradas[[#This Row],[Amount Sale]]*sinentradas[[#This Row],[Sale Price ($)]]</f>
        <v>1080000</v>
      </c>
    </row>
    <row r="137" spans="2:8" x14ac:dyDescent="0.35">
      <c r="B137" s="9">
        <v>44644</v>
      </c>
      <c r="D137" t="s">
        <v>11</v>
      </c>
      <c r="E137" t="s">
        <v>112</v>
      </c>
      <c r="F137">
        <v>230</v>
      </c>
      <c r="G137" s="1">
        <v>6000</v>
      </c>
      <c r="H137" s="1">
        <f>sinentradas[[#This Row],[Amount Sale]]*sinentradas[[#This Row],[Sale Price ($)]]</f>
        <v>1380000</v>
      </c>
    </row>
    <row r="138" spans="2:8" x14ac:dyDescent="0.35">
      <c r="B138" s="9">
        <v>44644</v>
      </c>
      <c r="D138" t="s">
        <v>11</v>
      </c>
      <c r="E138" t="s">
        <v>55</v>
      </c>
      <c r="F138">
        <v>50</v>
      </c>
      <c r="G138" s="1">
        <v>6000</v>
      </c>
      <c r="H138" s="1">
        <f>sinentradas[[#This Row],[Amount Sale]]*sinentradas[[#This Row],[Sale Price ($)]]</f>
        <v>300000</v>
      </c>
    </row>
    <row r="139" spans="2:8" x14ac:dyDescent="0.35">
      <c r="B139" s="9">
        <v>44646</v>
      </c>
      <c r="D139" t="s">
        <v>11</v>
      </c>
      <c r="E139" t="s">
        <v>22</v>
      </c>
      <c r="F139">
        <v>50</v>
      </c>
      <c r="G139" s="1">
        <v>6000</v>
      </c>
      <c r="H139" s="1">
        <f>sinentradas[[#This Row],[Amount Sale]]*sinentradas[[#This Row],[Sale Price ($)]]</f>
        <v>300000</v>
      </c>
    </row>
    <row r="140" spans="2:8" x14ac:dyDescent="0.35">
      <c r="B140" s="9">
        <v>44646</v>
      </c>
      <c r="D140" t="s">
        <v>11</v>
      </c>
      <c r="E140" t="s">
        <v>117</v>
      </c>
      <c r="F140">
        <v>50</v>
      </c>
      <c r="G140" s="1">
        <v>6000</v>
      </c>
      <c r="H140" s="1">
        <f>sinentradas[[#This Row],[Amount Sale]]*sinentradas[[#This Row],[Sale Price ($)]]</f>
        <v>300000</v>
      </c>
    </row>
    <row r="141" spans="2:8" x14ac:dyDescent="0.35">
      <c r="B141" s="9">
        <v>44649</v>
      </c>
      <c r="D141" t="s">
        <v>11</v>
      </c>
      <c r="E141" t="s">
        <v>109</v>
      </c>
      <c r="F141">
        <v>60</v>
      </c>
      <c r="G141" s="1">
        <v>6000</v>
      </c>
      <c r="H141" s="1">
        <f>sinentradas[[#This Row],[Amount Sale]]*sinentradas[[#This Row],[Sale Price ($)]]</f>
        <v>360000</v>
      </c>
    </row>
    <row r="142" spans="2:8" x14ac:dyDescent="0.35">
      <c r="B142" s="9">
        <v>44649</v>
      </c>
      <c r="D142" t="s">
        <v>11</v>
      </c>
      <c r="E142" t="s">
        <v>22</v>
      </c>
      <c r="F142">
        <v>60</v>
      </c>
      <c r="G142" s="1">
        <v>6000</v>
      </c>
      <c r="H142" s="1">
        <f>sinentradas[[#This Row],[Amount Sale]]*sinentradas[[#This Row],[Sale Price ($)]]</f>
        <v>360000</v>
      </c>
    </row>
    <row r="143" spans="2:8" x14ac:dyDescent="0.35">
      <c r="B143" s="9">
        <v>44649</v>
      </c>
      <c r="D143" t="s">
        <v>11</v>
      </c>
      <c r="E143" t="s">
        <v>18</v>
      </c>
      <c r="F143">
        <v>36</v>
      </c>
      <c r="G143" s="1">
        <v>6000</v>
      </c>
      <c r="H143" s="1">
        <f>sinentradas[[#This Row],[Amount Sale]]*sinentradas[[#This Row],[Sale Price ($)]]</f>
        <v>216000</v>
      </c>
    </row>
    <row r="144" spans="2:8" x14ac:dyDescent="0.35">
      <c r="B144" s="9">
        <v>44656</v>
      </c>
      <c r="D144" t="s">
        <v>11</v>
      </c>
      <c r="E144" t="s">
        <v>55</v>
      </c>
      <c r="F144">
        <v>70</v>
      </c>
      <c r="G144" s="1">
        <v>6000</v>
      </c>
      <c r="H144" s="1">
        <f>sinentradas[[#This Row],[Amount Sale]]*sinentradas[[#This Row],[Sale Price ($)]]</f>
        <v>420000</v>
      </c>
    </row>
    <row r="145" spans="2:8" x14ac:dyDescent="0.35">
      <c r="B145" s="9">
        <v>44661</v>
      </c>
      <c r="D145" t="s">
        <v>11</v>
      </c>
      <c r="E145" t="s">
        <v>22</v>
      </c>
      <c r="F145">
        <v>60</v>
      </c>
      <c r="G145" s="1">
        <v>6000</v>
      </c>
      <c r="H145" s="1">
        <f>sinentradas[[#This Row],[Amount Sale]]*sinentradas[[#This Row],[Sale Price ($)]]</f>
        <v>360000</v>
      </c>
    </row>
    <row r="146" spans="2:8" x14ac:dyDescent="0.35">
      <c r="B146" s="9">
        <v>44664</v>
      </c>
      <c r="D146" t="s">
        <v>11</v>
      </c>
      <c r="E146" t="s">
        <v>112</v>
      </c>
      <c r="F146">
        <v>219</v>
      </c>
      <c r="G146" s="1">
        <v>6000</v>
      </c>
      <c r="H146" s="1">
        <f>sinentradas[[#This Row],[Amount Sale]]*sinentradas[[#This Row],[Sale Price ($)]]</f>
        <v>1314000</v>
      </c>
    </row>
    <row r="147" spans="2:8" x14ac:dyDescent="0.35">
      <c r="B147" s="9">
        <v>44664</v>
      </c>
      <c r="D147" t="s">
        <v>11</v>
      </c>
      <c r="E147" t="s">
        <v>30</v>
      </c>
      <c r="F147">
        <v>50</v>
      </c>
      <c r="G147" s="1">
        <v>6000</v>
      </c>
      <c r="H147" s="1">
        <f>sinentradas[[#This Row],[Amount Sale]]*sinentradas[[#This Row],[Sale Price ($)]]</f>
        <v>300000</v>
      </c>
    </row>
    <row r="148" spans="2:8" x14ac:dyDescent="0.35">
      <c r="B148" s="9">
        <v>44664</v>
      </c>
      <c r="D148" t="s">
        <v>11</v>
      </c>
      <c r="E148" t="s">
        <v>30</v>
      </c>
      <c r="F148">
        <v>188</v>
      </c>
      <c r="G148" s="1">
        <v>6000</v>
      </c>
      <c r="H148" s="1">
        <f>sinentradas[[#This Row],[Amount Sale]]*sinentradas[[#This Row],[Sale Price ($)]]</f>
        <v>1128000</v>
      </c>
    </row>
    <row r="149" spans="2:8" x14ac:dyDescent="0.35">
      <c r="B149" s="9">
        <v>44664</v>
      </c>
      <c r="D149" t="s">
        <v>11</v>
      </c>
      <c r="E149" t="s">
        <v>114</v>
      </c>
      <c r="F149">
        <v>48</v>
      </c>
      <c r="G149" s="1">
        <v>6000</v>
      </c>
      <c r="H149" s="1">
        <f>sinentradas[[#This Row],[Amount Sale]]*sinentradas[[#This Row],[Sale Price ($)]]</f>
        <v>288000</v>
      </c>
    </row>
    <row r="150" spans="2:8" x14ac:dyDescent="0.35">
      <c r="B150" s="9">
        <v>44664</v>
      </c>
      <c r="D150" t="s">
        <v>11</v>
      </c>
      <c r="E150" t="s">
        <v>112</v>
      </c>
      <c r="F150">
        <v>107</v>
      </c>
      <c r="G150" s="1"/>
      <c r="H150" s="1">
        <f>sinentradas[[#This Row],[Amount Sale]]*sinentradas[[#This Row],[Sale Price ($)]]</f>
        <v>0</v>
      </c>
    </row>
    <row r="151" spans="2:8" x14ac:dyDescent="0.35">
      <c r="B151" s="9">
        <v>44664</v>
      </c>
      <c r="D151" t="s">
        <v>12</v>
      </c>
      <c r="E151" t="s">
        <v>112</v>
      </c>
      <c r="F151">
        <v>112</v>
      </c>
      <c r="G151" s="1"/>
      <c r="H151" s="1">
        <f>sinentradas[[#This Row],[Amount Sale]]*sinentradas[[#This Row],[Sale Price ($)]]</f>
        <v>0</v>
      </c>
    </row>
    <row r="152" spans="2:8" x14ac:dyDescent="0.35">
      <c r="B152" s="9">
        <v>44671</v>
      </c>
      <c r="D152" t="s">
        <v>12</v>
      </c>
      <c r="E152" t="s">
        <v>18</v>
      </c>
      <c r="F152">
        <v>60</v>
      </c>
      <c r="G152" s="1"/>
      <c r="H152" s="1">
        <f>sinentradas[[#This Row],[Amount Sale]]*sinentradas[[#This Row],[Sale Price ($)]]</f>
        <v>0</v>
      </c>
    </row>
    <row r="153" spans="2:8" x14ac:dyDescent="0.35">
      <c r="B153" s="9">
        <v>44671</v>
      </c>
      <c r="D153" t="s">
        <v>12</v>
      </c>
      <c r="E153" t="s">
        <v>62</v>
      </c>
      <c r="F153">
        <v>50</v>
      </c>
      <c r="G153" s="1"/>
      <c r="H153" s="1">
        <f>sinentradas[[#This Row],[Amount Sale]]*sinentradas[[#This Row],[Sale Price ($)]]</f>
        <v>0</v>
      </c>
    </row>
    <row r="154" spans="2:8" x14ac:dyDescent="0.35">
      <c r="B154" s="9">
        <v>44672</v>
      </c>
      <c r="D154" t="s">
        <v>12</v>
      </c>
      <c r="E154" t="s">
        <v>17</v>
      </c>
      <c r="F154">
        <v>460</v>
      </c>
      <c r="G154" s="1"/>
      <c r="H154" s="1">
        <f>sinentradas[[#This Row],[Amount Sale]]*sinentradas[[#This Row],[Sale Price ($)]]</f>
        <v>0</v>
      </c>
    </row>
    <row r="155" spans="2:8" x14ac:dyDescent="0.35">
      <c r="B155" s="9">
        <v>44672</v>
      </c>
      <c r="D155" t="s">
        <v>12</v>
      </c>
      <c r="E155" t="s">
        <v>63</v>
      </c>
      <c r="F155">
        <v>300</v>
      </c>
      <c r="G155" s="1"/>
      <c r="H155" s="1">
        <f>sinentradas[[#This Row],[Amount Sale]]*sinentradas[[#This Row],[Sale Price ($)]]</f>
        <v>0</v>
      </c>
    </row>
    <row r="156" spans="2:8" x14ac:dyDescent="0.35">
      <c r="B156" s="9">
        <v>44674</v>
      </c>
      <c r="D156" t="s">
        <v>11</v>
      </c>
      <c r="E156" t="s">
        <v>30</v>
      </c>
      <c r="F156">
        <v>291</v>
      </c>
      <c r="G156" s="1"/>
      <c r="H156" s="1">
        <f>sinentradas[[#This Row],[Amount Sale]]*sinentradas[[#This Row],[Sale Price ($)]]</f>
        <v>0</v>
      </c>
    </row>
    <row r="157" spans="2:8" x14ac:dyDescent="0.35">
      <c r="B157" s="9">
        <v>44677</v>
      </c>
      <c r="D157" t="s">
        <v>12</v>
      </c>
      <c r="E157" t="s">
        <v>120</v>
      </c>
      <c r="F157">
        <v>26</v>
      </c>
      <c r="G157" s="1"/>
      <c r="H157" s="1">
        <f>sinentradas[[#This Row],[Amount Sale]]*sinentradas[[#This Row],[Sale Price ($)]]</f>
        <v>0</v>
      </c>
    </row>
    <row r="158" spans="2:8" x14ac:dyDescent="0.35">
      <c r="B158" s="9">
        <v>44746</v>
      </c>
      <c r="C158">
        <v>102</v>
      </c>
      <c r="D158" t="s">
        <v>13</v>
      </c>
      <c r="E158" t="s">
        <v>126</v>
      </c>
      <c r="F158">
        <v>26</v>
      </c>
      <c r="G158" s="1">
        <v>6000</v>
      </c>
      <c r="H158" s="1">
        <f>sinentradas[[#This Row],[Amount Sale]]*sinentradas[[#This Row],[Sale Price ($)]]</f>
        <v>156000</v>
      </c>
    </row>
    <row r="159" spans="2:8" x14ac:dyDescent="0.35">
      <c r="B159" s="9">
        <v>44748</v>
      </c>
      <c r="C159">
        <v>101</v>
      </c>
      <c r="D159" t="s">
        <v>13</v>
      </c>
      <c r="E159" s="7" t="s">
        <v>126</v>
      </c>
      <c r="F159">
        <v>364</v>
      </c>
      <c r="G159" s="1">
        <v>6000</v>
      </c>
      <c r="H159" s="1">
        <f>sinentradas[[#This Row],[Amount Sale]]*sinentradas[[#This Row],[Sale Price ($)]]</f>
        <v>2184000</v>
      </c>
    </row>
    <row r="160" spans="2:8" x14ac:dyDescent="0.35">
      <c r="B160" s="8">
        <v>44749</v>
      </c>
      <c r="C160">
        <v>103</v>
      </c>
      <c r="D160" t="s">
        <v>13</v>
      </c>
      <c r="E160" s="7" t="s">
        <v>129</v>
      </c>
      <c r="F160">
        <v>50</v>
      </c>
      <c r="G160" s="1">
        <v>6000</v>
      </c>
      <c r="H160" s="1">
        <f>sinentradas[[#This Row],[Amount Sale]]*sinentradas[[#This Row],[Sale Price ($)]]</f>
        <v>300000</v>
      </c>
    </row>
    <row r="161" spans="2:8" x14ac:dyDescent="0.35">
      <c r="B161" s="9">
        <v>44750</v>
      </c>
      <c r="C161">
        <v>104</v>
      </c>
      <c r="D161" t="s">
        <v>13</v>
      </c>
      <c r="E161" s="7" t="s">
        <v>109</v>
      </c>
      <c r="F161">
        <v>53</v>
      </c>
      <c r="G161" s="1">
        <v>6000</v>
      </c>
      <c r="H161" s="1">
        <f>sinentradas[[#This Row],[Amount Sale]]*sinentradas[[#This Row],[Sale Price ($)]]</f>
        <v>318000</v>
      </c>
    </row>
    <row r="162" spans="2:8" x14ac:dyDescent="0.35">
      <c r="B162" s="9">
        <v>44751</v>
      </c>
      <c r="C162">
        <v>105</v>
      </c>
      <c r="D162" t="s">
        <v>13</v>
      </c>
      <c r="E162" s="7" t="s">
        <v>17</v>
      </c>
      <c r="F162">
        <v>370</v>
      </c>
      <c r="G162" s="1">
        <v>6000</v>
      </c>
      <c r="H162" s="1">
        <f>sinentradas[[#This Row],[Amount Sale]]*sinentradas[[#This Row],[Sale Price ($)]]</f>
        <v>2220000</v>
      </c>
    </row>
    <row r="163" spans="2:8" x14ac:dyDescent="0.35">
      <c r="B163" s="9">
        <v>44751</v>
      </c>
      <c r="C163">
        <v>106</v>
      </c>
      <c r="D163" t="s">
        <v>13</v>
      </c>
      <c r="E163" t="s">
        <v>129</v>
      </c>
      <c r="F163">
        <v>62</v>
      </c>
      <c r="G163" s="1">
        <v>6000</v>
      </c>
      <c r="H163" s="1">
        <f>sinentradas[[#This Row],[Amount Sale]]*sinentradas[[#This Row],[Sale Price ($)]]</f>
        <v>372000</v>
      </c>
    </row>
    <row r="164" spans="2:8" x14ac:dyDescent="0.35">
      <c r="B164" s="9">
        <v>44753</v>
      </c>
      <c r="C164">
        <v>107</v>
      </c>
      <c r="D164" t="s">
        <v>13</v>
      </c>
      <c r="E164" s="7" t="s">
        <v>106</v>
      </c>
      <c r="F164">
        <v>50</v>
      </c>
      <c r="G164" s="1">
        <v>6000</v>
      </c>
      <c r="H164" s="1">
        <f>sinentradas[[#This Row],[Amount Sale]]*sinentradas[[#This Row],[Sale Price ($)]]</f>
        <v>300000</v>
      </c>
    </row>
    <row r="165" spans="2:8" x14ac:dyDescent="0.35">
      <c r="B165" s="9">
        <v>44753</v>
      </c>
      <c r="C165">
        <v>108</v>
      </c>
      <c r="D165" t="s">
        <v>13</v>
      </c>
      <c r="E165" t="s">
        <v>18</v>
      </c>
      <c r="F165">
        <v>28</v>
      </c>
      <c r="G165" s="1">
        <v>6000</v>
      </c>
      <c r="H165" s="1">
        <f>sinentradas[[#This Row],[Amount Sale]]*sinentradas[[#This Row],[Sale Price ($)]]</f>
        <v>168000</v>
      </c>
    </row>
    <row r="166" spans="2:8" x14ac:dyDescent="0.35">
      <c r="B166" s="9">
        <v>44755</v>
      </c>
      <c r="C166">
        <v>109</v>
      </c>
      <c r="D166" t="s">
        <v>13</v>
      </c>
      <c r="E166" t="s">
        <v>114</v>
      </c>
      <c r="F166">
        <v>50</v>
      </c>
      <c r="G166" s="1">
        <v>6000</v>
      </c>
      <c r="H166" s="1">
        <f>sinentradas[[#This Row],[Amount Sale]]*sinentradas[[#This Row],[Sale Price ($)]]</f>
        <v>300000</v>
      </c>
    </row>
    <row r="167" spans="2:8" x14ac:dyDescent="0.35">
      <c r="B167" s="9">
        <v>44755</v>
      </c>
      <c r="C167">
        <v>110</v>
      </c>
      <c r="D167" t="s">
        <v>13</v>
      </c>
      <c r="E167" t="s">
        <v>19</v>
      </c>
      <c r="F167">
        <v>20</v>
      </c>
      <c r="G167" s="1">
        <v>6000</v>
      </c>
      <c r="H167" s="1">
        <f>sinentradas[[#This Row],[Amount Sale]]*sinentradas[[#This Row],[Sale Price ($)]]</f>
        <v>120000</v>
      </c>
    </row>
    <row r="168" spans="2:8" x14ac:dyDescent="0.35">
      <c r="B168" s="9">
        <v>44756</v>
      </c>
      <c r="C168">
        <v>111</v>
      </c>
      <c r="D168" t="s">
        <v>13</v>
      </c>
      <c r="E168" t="s">
        <v>112</v>
      </c>
      <c r="F168">
        <v>317</v>
      </c>
      <c r="G168" s="1">
        <v>3000</v>
      </c>
      <c r="H168" s="1">
        <f>sinentradas[[#This Row],[Amount Sale]]*sinentradas[[#This Row],[Sale Price ($)]]</f>
        <v>951000</v>
      </c>
    </row>
    <row r="169" spans="2:8" x14ac:dyDescent="0.35">
      <c r="B169" s="9">
        <v>44756</v>
      </c>
      <c r="C169">
        <v>111</v>
      </c>
      <c r="D169" t="s">
        <v>13</v>
      </c>
      <c r="E169" t="s">
        <v>112</v>
      </c>
      <c r="F169">
        <v>144</v>
      </c>
      <c r="G169" s="1">
        <v>6000</v>
      </c>
      <c r="H169" s="1">
        <f>sinentradas[[#This Row],[Amount Sale]]*sinentradas[[#This Row],[Sale Price ($)]]</f>
        <v>864000</v>
      </c>
    </row>
    <row r="170" spans="2:8" x14ac:dyDescent="0.35">
      <c r="B170" s="9">
        <v>44760</v>
      </c>
      <c r="C170">
        <v>112</v>
      </c>
      <c r="D170" t="s">
        <v>13</v>
      </c>
      <c r="E170" t="s">
        <v>22</v>
      </c>
      <c r="F170">
        <v>60</v>
      </c>
      <c r="G170" s="1">
        <v>6000</v>
      </c>
      <c r="H170" s="1">
        <f>sinentradas[[#This Row],[Amount Sale]]*sinentradas[[#This Row],[Sale Price ($)]]</f>
        <v>360000</v>
      </c>
    </row>
    <row r="171" spans="2:8" x14ac:dyDescent="0.35">
      <c r="B171" s="9">
        <v>44760</v>
      </c>
      <c r="C171">
        <v>113</v>
      </c>
      <c r="D171" t="s">
        <v>13</v>
      </c>
      <c r="E171" t="s">
        <v>117</v>
      </c>
      <c r="F171">
        <v>30</v>
      </c>
      <c r="G171" s="1">
        <v>6000</v>
      </c>
      <c r="H171" s="1">
        <f>sinentradas[[#This Row],[Amount Sale]]*sinentradas[[#This Row],[Sale Price ($)]]</f>
        <v>180000</v>
      </c>
    </row>
    <row r="172" spans="2:8" x14ac:dyDescent="0.35">
      <c r="B172" s="9">
        <v>44761</v>
      </c>
      <c r="C172">
        <v>114</v>
      </c>
      <c r="D172" t="s">
        <v>13</v>
      </c>
      <c r="E172" t="s">
        <v>19</v>
      </c>
      <c r="F172">
        <v>50</v>
      </c>
      <c r="G172" s="1">
        <v>6000</v>
      </c>
      <c r="H172" s="1">
        <f>sinentradas[[#This Row],[Amount Sale]]*sinentradas[[#This Row],[Sale Price ($)]]</f>
        <v>300000</v>
      </c>
    </row>
    <row r="173" spans="2:8" x14ac:dyDescent="0.35">
      <c r="B173" s="9">
        <v>44768</v>
      </c>
      <c r="C173">
        <v>116</v>
      </c>
      <c r="D173" t="s">
        <v>13</v>
      </c>
      <c r="E173" t="s">
        <v>25</v>
      </c>
      <c r="F173">
        <v>200</v>
      </c>
      <c r="G173" s="1">
        <v>6000</v>
      </c>
      <c r="H173" s="1">
        <f>sinentradas[[#This Row],[Amount Sale]]*sinentradas[[#This Row],[Sale Price ($)]]</f>
        <v>1200000</v>
      </c>
    </row>
    <row r="174" spans="2:8" x14ac:dyDescent="0.35">
      <c r="B174" s="9">
        <v>44770</v>
      </c>
      <c r="C174">
        <v>117</v>
      </c>
      <c r="D174" t="s">
        <v>13</v>
      </c>
      <c r="E174" t="s">
        <v>129</v>
      </c>
      <c r="F174">
        <v>50</v>
      </c>
      <c r="G174" s="1">
        <v>6000</v>
      </c>
      <c r="H174" s="1">
        <f>sinentradas[[#This Row],[Amount Sale]]*sinentradas[[#This Row],[Sale Price ($)]]</f>
        <v>300000</v>
      </c>
    </row>
    <row r="175" spans="2:8" x14ac:dyDescent="0.35">
      <c r="B175" s="9">
        <v>44770</v>
      </c>
      <c r="C175">
        <v>118</v>
      </c>
      <c r="D175" t="s">
        <v>13</v>
      </c>
      <c r="E175" t="s">
        <v>126</v>
      </c>
      <c r="F175">
        <v>372</v>
      </c>
      <c r="G175" s="1">
        <v>6000</v>
      </c>
      <c r="H175" s="1">
        <f>sinentradas[[#This Row],[Amount Sale]]*sinentradas[[#This Row],[Sale Price ($)]]</f>
        <v>2232000</v>
      </c>
    </row>
    <row r="176" spans="2:8" x14ac:dyDescent="0.35">
      <c r="B176" s="9">
        <v>44770</v>
      </c>
      <c r="C176">
        <v>119</v>
      </c>
      <c r="D176" t="s">
        <v>13</v>
      </c>
      <c r="E176" t="s">
        <v>26</v>
      </c>
      <c r="F176">
        <v>25</v>
      </c>
      <c r="G176" s="1">
        <v>6000</v>
      </c>
      <c r="H176" s="1">
        <f>sinentradas[[#This Row],[Amount Sale]]*sinentradas[[#This Row],[Sale Price ($)]]</f>
        <v>150000</v>
      </c>
    </row>
    <row r="177" spans="2:8" x14ac:dyDescent="0.35">
      <c r="B177" s="9">
        <v>44770</v>
      </c>
      <c r="C177" t="s">
        <v>24</v>
      </c>
      <c r="D177" t="s">
        <v>13</v>
      </c>
      <c r="E177" t="s">
        <v>129</v>
      </c>
      <c r="F177">
        <v>10</v>
      </c>
      <c r="G177" s="1">
        <v>3000</v>
      </c>
      <c r="H177" s="1">
        <f>sinentradas[[#This Row],[Amount Sale]]*sinentradas[[#This Row],[Sale Price ($)]]</f>
        <v>30000</v>
      </c>
    </row>
    <row r="178" spans="2:8" x14ac:dyDescent="0.35">
      <c r="B178" s="9">
        <v>44775</v>
      </c>
      <c r="C178">
        <v>120</v>
      </c>
      <c r="D178" t="s">
        <v>13</v>
      </c>
      <c r="E178" t="s">
        <v>28</v>
      </c>
      <c r="F178">
        <v>40</v>
      </c>
      <c r="G178" s="1">
        <v>6000</v>
      </c>
      <c r="H178" s="1">
        <f>sinentradas[[#This Row],[Amount Sale]]*sinentradas[[#This Row],[Sale Price ($)]]</f>
        <v>240000</v>
      </c>
    </row>
    <row r="179" spans="2:8" x14ac:dyDescent="0.35">
      <c r="B179" s="9">
        <v>44775</v>
      </c>
      <c r="C179">
        <v>121</v>
      </c>
      <c r="D179" t="s">
        <v>13</v>
      </c>
      <c r="E179" t="s">
        <v>117</v>
      </c>
      <c r="F179">
        <v>80</v>
      </c>
      <c r="G179" s="1">
        <v>6000</v>
      </c>
      <c r="H179" s="1">
        <f>sinentradas[[#This Row],[Amount Sale]]*sinentradas[[#This Row],[Sale Price ($)]]</f>
        <v>480000</v>
      </c>
    </row>
    <row r="180" spans="2:8" x14ac:dyDescent="0.35">
      <c r="B180" s="9">
        <v>44777</v>
      </c>
      <c r="C180">
        <v>122</v>
      </c>
      <c r="D180" t="s">
        <v>13</v>
      </c>
      <c r="E180" t="s">
        <v>129</v>
      </c>
      <c r="F180">
        <v>108</v>
      </c>
      <c r="G180" s="1">
        <v>6000</v>
      </c>
      <c r="H180" s="1">
        <f>sinentradas[[#This Row],[Amount Sale]]*sinentradas[[#This Row],[Sale Price ($)]]</f>
        <v>648000</v>
      </c>
    </row>
    <row r="181" spans="2:8" x14ac:dyDescent="0.35">
      <c r="B181" s="9">
        <v>44779</v>
      </c>
      <c r="C181">
        <v>123</v>
      </c>
      <c r="D181" t="s">
        <v>13</v>
      </c>
      <c r="E181" t="s">
        <v>106</v>
      </c>
      <c r="F181">
        <v>65</v>
      </c>
      <c r="G181" s="1">
        <v>6000</v>
      </c>
      <c r="H181" s="1">
        <f>sinentradas[[#This Row],[Amount Sale]]*sinentradas[[#This Row],[Sale Price ($)]]</f>
        <v>390000</v>
      </c>
    </row>
    <row r="182" spans="2:8" x14ac:dyDescent="0.35">
      <c r="B182" s="9">
        <v>44784</v>
      </c>
      <c r="C182">
        <v>124</v>
      </c>
      <c r="D182" t="s">
        <v>27</v>
      </c>
      <c r="E182" t="s">
        <v>128</v>
      </c>
      <c r="F182">
        <v>424</v>
      </c>
      <c r="G182" s="1">
        <v>6500</v>
      </c>
      <c r="H182" s="1">
        <f>sinentradas[[#This Row],[Amount Sale]]*sinentradas[[#This Row],[Sale Price ($)]]</f>
        <v>2756000</v>
      </c>
    </row>
    <row r="183" spans="2:8" x14ac:dyDescent="0.35">
      <c r="B183" s="9">
        <v>44784</v>
      </c>
      <c r="C183">
        <v>125</v>
      </c>
      <c r="D183" t="s">
        <v>27</v>
      </c>
      <c r="E183" t="s">
        <v>114</v>
      </c>
      <c r="F183">
        <v>25</v>
      </c>
      <c r="G183" s="1">
        <v>6500</v>
      </c>
      <c r="H183" s="1">
        <f>sinentradas[[#This Row],[Amount Sale]]*sinentradas[[#This Row],[Sale Price ($)]]</f>
        <v>162500</v>
      </c>
    </row>
    <row r="184" spans="2:8" x14ac:dyDescent="0.35">
      <c r="B184" s="9">
        <v>44790</v>
      </c>
      <c r="C184">
        <v>126</v>
      </c>
      <c r="D184" t="s">
        <v>27</v>
      </c>
      <c r="E184" t="s">
        <v>29</v>
      </c>
      <c r="F184">
        <v>210</v>
      </c>
      <c r="G184" s="1">
        <v>6500</v>
      </c>
      <c r="H184" s="1">
        <f>sinentradas[[#This Row],[Amount Sale]]*sinentradas[[#This Row],[Sale Price ($)]]</f>
        <v>1365000</v>
      </c>
    </row>
    <row r="185" spans="2:8" x14ac:dyDescent="0.35">
      <c r="B185" s="9">
        <v>44797</v>
      </c>
      <c r="C185">
        <v>127</v>
      </c>
      <c r="D185" t="s">
        <v>27</v>
      </c>
      <c r="E185" t="s">
        <v>126</v>
      </c>
      <c r="F185">
        <v>432</v>
      </c>
      <c r="G185" s="1">
        <v>6500</v>
      </c>
      <c r="H185" s="1">
        <f>sinentradas[[#This Row],[Amount Sale]]*sinentradas[[#This Row],[Sale Price ($)]]</f>
        <v>2808000</v>
      </c>
    </row>
    <row r="186" spans="2:8" x14ac:dyDescent="0.35">
      <c r="B186" s="9">
        <v>44797</v>
      </c>
      <c r="C186">
        <v>128</v>
      </c>
      <c r="D186" t="s">
        <v>27</v>
      </c>
      <c r="E186" t="s">
        <v>109</v>
      </c>
      <c r="F186">
        <v>50</v>
      </c>
      <c r="G186" s="1">
        <v>6500</v>
      </c>
      <c r="H186" s="1">
        <f>sinentradas[[#This Row],[Amount Sale]]*sinentradas[[#This Row],[Sale Price ($)]]</f>
        <v>325000</v>
      </c>
    </row>
    <row r="187" spans="2:8" x14ac:dyDescent="0.35">
      <c r="B187" s="9">
        <v>44803</v>
      </c>
      <c r="C187">
        <v>129</v>
      </c>
      <c r="D187" t="s">
        <v>27</v>
      </c>
      <c r="E187" t="s">
        <v>30</v>
      </c>
      <c r="F187">
        <v>205</v>
      </c>
      <c r="G187" s="1">
        <v>6500</v>
      </c>
      <c r="H187" s="1">
        <f>sinentradas[[#This Row],[Amount Sale]]*sinentradas[[#This Row],[Sale Price ($)]]</f>
        <v>1332500</v>
      </c>
    </row>
    <row r="188" spans="2:8" x14ac:dyDescent="0.35">
      <c r="B188" s="9">
        <v>44803</v>
      </c>
      <c r="C188">
        <v>130</v>
      </c>
      <c r="D188" t="s">
        <v>27</v>
      </c>
      <c r="E188" t="s">
        <v>129</v>
      </c>
      <c r="F188">
        <v>55</v>
      </c>
      <c r="G188" s="1">
        <v>6500</v>
      </c>
      <c r="H188" s="1">
        <f>sinentradas[[#This Row],[Amount Sale]]*sinentradas[[#This Row],[Sale Price ($)]]</f>
        <v>357500</v>
      </c>
    </row>
    <row r="189" spans="2:8" x14ac:dyDescent="0.35">
      <c r="B189" s="9">
        <v>44803</v>
      </c>
      <c r="C189">
        <v>131</v>
      </c>
      <c r="D189" t="s">
        <v>27</v>
      </c>
      <c r="E189" t="s">
        <v>31</v>
      </c>
      <c r="F189">
        <v>50</v>
      </c>
      <c r="G189" s="1">
        <v>6500</v>
      </c>
      <c r="H189" s="1">
        <f>sinentradas[[#This Row],[Amount Sale]]*sinentradas[[#This Row],[Sale Price ($)]]</f>
        <v>325000</v>
      </c>
    </row>
    <row r="190" spans="2:8" x14ac:dyDescent="0.35">
      <c r="B190" s="9">
        <v>44803</v>
      </c>
      <c r="C190">
        <v>132</v>
      </c>
      <c r="D190" t="s">
        <v>27</v>
      </c>
      <c r="E190" t="s">
        <v>129</v>
      </c>
      <c r="F190">
        <v>60</v>
      </c>
      <c r="G190" s="1">
        <v>6500</v>
      </c>
      <c r="H190" s="1">
        <f>sinentradas[[#This Row],[Amount Sale]]*sinentradas[[#This Row],[Sale Price ($)]]</f>
        <v>390000</v>
      </c>
    </row>
    <row r="191" spans="2:8" x14ac:dyDescent="0.35">
      <c r="B191" s="9">
        <v>44803</v>
      </c>
      <c r="C191">
        <v>133</v>
      </c>
      <c r="D191" t="s">
        <v>27</v>
      </c>
      <c r="E191" t="s">
        <v>109</v>
      </c>
      <c r="F191">
        <v>50</v>
      </c>
      <c r="G191" s="1">
        <v>6500</v>
      </c>
      <c r="H191" s="1">
        <f>sinentradas[[#This Row],[Amount Sale]]*sinentradas[[#This Row],[Sale Price ($)]]</f>
        <v>325000</v>
      </c>
    </row>
    <row r="192" spans="2:8" x14ac:dyDescent="0.35">
      <c r="B192" s="9">
        <v>44803</v>
      </c>
      <c r="C192">
        <v>134</v>
      </c>
      <c r="D192" t="s">
        <v>27</v>
      </c>
      <c r="E192" t="s">
        <v>32</v>
      </c>
      <c r="F192">
        <v>32</v>
      </c>
      <c r="G192" s="1">
        <v>6500</v>
      </c>
      <c r="H192" s="1">
        <f>sinentradas[[#This Row],[Amount Sale]]*sinentradas[[#This Row],[Sale Price ($)]]</f>
        <v>208000</v>
      </c>
    </row>
    <row r="193" spans="2:8" x14ac:dyDescent="0.35">
      <c r="B193" s="9">
        <v>44810</v>
      </c>
      <c r="C193">
        <v>135</v>
      </c>
      <c r="D193" t="s">
        <v>27</v>
      </c>
      <c r="E193" t="s">
        <v>128</v>
      </c>
      <c r="F193">
        <v>200</v>
      </c>
      <c r="G193" s="1">
        <v>6500</v>
      </c>
      <c r="H193" s="1">
        <f>sinentradas[[#This Row],[Amount Sale]]*sinentradas[[#This Row],[Sale Price ($)]]</f>
        <v>1300000</v>
      </c>
    </row>
    <row r="194" spans="2:8" x14ac:dyDescent="0.35">
      <c r="B194" s="9">
        <v>44816</v>
      </c>
      <c r="C194">
        <v>136</v>
      </c>
      <c r="D194" t="s">
        <v>34</v>
      </c>
      <c r="E194" t="s">
        <v>35</v>
      </c>
      <c r="F194">
        <v>192</v>
      </c>
      <c r="G194" s="1">
        <v>6500</v>
      </c>
      <c r="H194" s="1">
        <f>sinentradas[[#This Row],[Amount Sale]]*sinentradas[[#This Row],[Sale Price ($)]]</f>
        <v>1248000</v>
      </c>
    </row>
    <row r="195" spans="2:8" x14ac:dyDescent="0.35">
      <c r="B195" s="9">
        <v>44818</v>
      </c>
      <c r="C195">
        <v>137</v>
      </c>
      <c r="D195" t="s">
        <v>34</v>
      </c>
      <c r="E195" t="s">
        <v>109</v>
      </c>
      <c r="F195">
        <v>50</v>
      </c>
      <c r="G195" s="1">
        <v>6500</v>
      </c>
      <c r="H195" s="1">
        <f>sinentradas[[#This Row],[Amount Sale]]*sinentradas[[#This Row],[Sale Price ($)]]</f>
        <v>325000</v>
      </c>
    </row>
    <row r="196" spans="2:8" x14ac:dyDescent="0.35">
      <c r="B196" s="9">
        <v>44818</v>
      </c>
      <c r="C196">
        <v>138</v>
      </c>
      <c r="D196" t="s">
        <v>34</v>
      </c>
      <c r="E196" t="s">
        <v>127</v>
      </c>
      <c r="F196">
        <v>30</v>
      </c>
      <c r="G196" s="1">
        <v>6500</v>
      </c>
      <c r="H196" s="1">
        <f>sinentradas[[#This Row],[Amount Sale]]*sinentradas[[#This Row],[Sale Price ($)]]</f>
        <v>195000</v>
      </c>
    </row>
    <row r="197" spans="2:8" x14ac:dyDescent="0.35">
      <c r="B197" s="9">
        <v>44819</v>
      </c>
      <c r="C197">
        <v>139</v>
      </c>
      <c r="D197" t="s">
        <v>13</v>
      </c>
      <c r="E197" t="s">
        <v>112</v>
      </c>
      <c r="F197">
        <v>222</v>
      </c>
      <c r="G197" s="1">
        <v>3000</v>
      </c>
      <c r="H197" s="1">
        <f>sinentradas[[#This Row],[Amount Sale]]*sinentradas[[#This Row],[Sale Price ($)]]</f>
        <v>666000</v>
      </c>
    </row>
    <row r="198" spans="2:8" x14ac:dyDescent="0.35">
      <c r="B198" s="9">
        <v>44819</v>
      </c>
      <c r="C198">
        <v>140</v>
      </c>
      <c r="D198" t="s">
        <v>27</v>
      </c>
      <c r="E198" t="s">
        <v>128</v>
      </c>
      <c r="F198">
        <v>123</v>
      </c>
      <c r="G198" s="1">
        <v>6500</v>
      </c>
      <c r="H198" s="1">
        <f>sinentradas[[#This Row],[Amount Sale]]*sinentradas[[#This Row],[Sale Price ($)]]</f>
        <v>799500</v>
      </c>
    </row>
    <row r="199" spans="2:8" x14ac:dyDescent="0.35">
      <c r="B199" s="9">
        <v>44819</v>
      </c>
      <c r="C199">
        <v>140</v>
      </c>
      <c r="D199" t="s">
        <v>34</v>
      </c>
      <c r="E199" t="s">
        <v>128</v>
      </c>
      <c r="F199">
        <v>51</v>
      </c>
      <c r="G199" s="1">
        <v>6500</v>
      </c>
      <c r="H199" s="1">
        <f>sinentradas[[#This Row],[Amount Sale]]*sinentradas[[#This Row],[Sale Price ($)]]</f>
        <v>331500</v>
      </c>
    </row>
    <row r="200" spans="2:8" x14ac:dyDescent="0.35">
      <c r="B200" s="9">
        <v>44820</v>
      </c>
      <c r="C200">
        <v>142</v>
      </c>
      <c r="D200" t="s">
        <v>34</v>
      </c>
      <c r="E200" t="s">
        <v>36</v>
      </c>
      <c r="F200">
        <v>200</v>
      </c>
      <c r="G200" s="1">
        <v>6500</v>
      </c>
      <c r="H200" s="1">
        <f>sinentradas[[#This Row],[Amount Sale]]*sinentradas[[#This Row],[Sale Price ($)]]</f>
        <v>1300000</v>
      </c>
    </row>
    <row r="201" spans="2:8" x14ac:dyDescent="0.35">
      <c r="B201" s="9">
        <v>44825</v>
      </c>
      <c r="C201">
        <v>143</v>
      </c>
      <c r="D201" t="s">
        <v>34</v>
      </c>
      <c r="E201" t="s">
        <v>126</v>
      </c>
      <c r="F201">
        <v>462</v>
      </c>
      <c r="G201" s="1">
        <v>6500</v>
      </c>
      <c r="H201" s="1">
        <f>sinentradas[[#This Row],[Amount Sale]]*sinentradas[[#This Row],[Sale Price ($)]]</f>
        <v>3003000</v>
      </c>
    </row>
    <row r="202" spans="2:8" x14ac:dyDescent="0.35">
      <c r="B202" s="9">
        <v>44826</v>
      </c>
      <c r="C202">
        <v>144</v>
      </c>
      <c r="D202" t="s">
        <v>34</v>
      </c>
      <c r="E202" t="s">
        <v>117</v>
      </c>
      <c r="F202">
        <v>190</v>
      </c>
      <c r="G202" s="1">
        <v>6500</v>
      </c>
      <c r="H202" s="1">
        <f>sinentradas[[#This Row],[Amount Sale]]*sinentradas[[#This Row],[Sale Price ($)]]</f>
        <v>1235000</v>
      </c>
    </row>
    <row r="203" spans="2:8" x14ac:dyDescent="0.35">
      <c r="B203" s="9">
        <v>44826</v>
      </c>
      <c r="C203">
        <v>145</v>
      </c>
      <c r="D203" t="s">
        <v>34</v>
      </c>
      <c r="E203" t="s">
        <v>32</v>
      </c>
      <c r="F203">
        <v>30</v>
      </c>
      <c r="G203" s="1">
        <v>6500</v>
      </c>
      <c r="H203" s="1">
        <f>sinentradas[[#This Row],[Amount Sale]]*sinentradas[[#This Row],[Sale Price ($)]]</f>
        <v>195000</v>
      </c>
    </row>
    <row r="204" spans="2:8" x14ac:dyDescent="0.35">
      <c r="B204" s="9">
        <v>44826</v>
      </c>
      <c r="C204">
        <v>146</v>
      </c>
      <c r="D204" t="s">
        <v>34</v>
      </c>
      <c r="E204" t="s">
        <v>37</v>
      </c>
      <c r="F204">
        <v>20</v>
      </c>
      <c r="G204" s="1">
        <v>6500</v>
      </c>
      <c r="H204" s="1">
        <f>sinentradas[[#This Row],[Amount Sale]]*sinentradas[[#This Row],[Sale Price ($)]]</f>
        <v>130000</v>
      </c>
    </row>
    <row r="205" spans="2:8" x14ac:dyDescent="0.35">
      <c r="B205" s="9">
        <v>44828</v>
      </c>
      <c r="C205">
        <v>147</v>
      </c>
      <c r="D205" t="s">
        <v>34</v>
      </c>
      <c r="E205" t="s">
        <v>110</v>
      </c>
      <c r="F205">
        <v>120</v>
      </c>
      <c r="G205" s="1">
        <v>6500</v>
      </c>
      <c r="H205" s="1">
        <f>sinentradas[[#This Row],[Amount Sale]]*sinentradas[[#This Row],[Sale Price ($)]]</f>
        <v>780000</v>
      </c>
    </row>
    <row r="206" spans="2:8" x14ac:dyDescent="0.35">
      <c r="B206" s="9">
        <v>44828</v>
      </c>
      <c r="C206">
        <v>148</v>
      </c>
      <c r="D206" t="s">
        <v>34</v>
      </c>
      <c r="E206" t="s">
        <v>129</v>
      </c>
      <c r="F206">
        <v>50</v>
      </c>
      <c r="G206" s="1">
        <v>6500</v>
      </c>
      <c r="H206" s="1">
        <f>sinentradas[[#This Row],[Amount Sale]]*sinentradas[[#This Row],[Sale Price ($)]]</f>
        <v>325000</v>
      </c>
    </row>
    <row r="207" spans="2:8" x14ac:dyDescent="0.35">
      <c r="B207" s="9">
        <v>44828</v>
      </c>
      <c r="C207">
        <v>149</v>
      </c>
      <c r="D207" t="s">
        <v>34</v>
      </c>
      <c r="E207" t="s">
        <v>131</v>
      </c>
      <c r="F207">
        <v>40</v>
      </c>
      <c r="G207" s="1">
        <v>6500</v>
      </c>
      <c r="H207" s="1">
        <f>sinentradas[[#This Row],[Amount Sale]]*sinentradas[[#This Row],[Sale Price ($)]]</f>
        <v>260000</v>
      </c>
    </row>
    <row r="208" spans="2:8" x14ac:dyDescent="0.35">
      <c r="B208" s="9">
        <v>44828</v>
      </c>
      <c r="C208">
        <v>150</v>
      </c>
      <c r="D208" t="s">
        <v>34</v>
      </c>
      <c r="E208" t="s">
        <v>127</v>
      </c>
      <c r="F208">
        <v>28</v>
      </c>
      <c r="G208" s="1">
        <v>6500</v>
      </c>
      <c r="H208" s="1">
        <f>sinentradas[[#This Row],[Amount Sale]]*sinentradas[[#This Row],[Sale Price ($)]]</f>
        <v>182000</v>
      </c>
    </row>
    <row r="209" spans="2:8" x14ac:dyDescent="0.35">
      <c r="B209" s="9">
        <v>44830</v>
      </c>
      <c r="C209">
        <v>151</v>
      </c>
      <c r="D209" t="s">
        <v>34</v>
      </c>
      <c r="E209" t="s">
        <v>31</v>
      </c>
      <c r="F209">
        <v>30</v>
      </c>
      <c r="G209" s="1">
        <v>6500</v>
      </c>
      <c r="H209" s="1">
        <f>sinentradas[[#This Row],[Amount Sale]]*sinentradas[[#This Row],[Sale Price ($)]]</f>
        <v>195000</v>
      </c>
    </row>
    <row r="210" spans="2:8" x14ac:dyDescent="0.35">
      <c r="B210" s="9">
        <v>44833</v>
      </c>
      <c r="C210">
        <v>152</v>
      </c>
      <c r="D210" t="s">
        <v>34</v>
      </c>
      <c r="E210" t="s">
        <v>32</v>
      </c>
      <c r="F210">
        <v>30</v>
      </c>
      <c r="G210" s="1">
        <v>6500</v>
      </c>
      <c r="H210" s="1">
        <f>sinentradas[[#This Row],[Amount Sale]]*sinentradas[[#This Row],[Sale Price ($)]]</f>
        <v>195000</v>
      </c>
    </row>
    <row r="211" spans="2:8" x14ac:dyDescent="0.35">
      <c r="B211" s="9">
        <v>44834</v>
      </c>
      <c r="C211">
        <v>153</v>
      </c>
      <c r="D211" t="s">
        <v>34</v>
      </c>
      <c r="E211" t="s">
        <v>131</v>
      </c>
      <c r="F211">
        <v>60</v>
      </c>
      <c r="G211" s="1">
        <v>6500</v>
      </c>
      <c r="H211" s="1">
        <f>sinentradas[[#This Row],[Amount Sale]]*sinentradas[[#This Row],[Sale Price ($)]]</f>
        <v>390000</v>
      </c>
    </row>
    <row r="212" spans="2:8" x14ac:dyDescent="0.35">
      <c r="B212" s="9">
        <v>44835</v>
      </c>
      <c r="C212">
        <v>154</v>
      </c>
      <c r="D212" t="s">
        <v>34</v>
      </c>
      <c r="E212" t="s">
        <v>128</v>
      </c>
      <c r="F212">
        <v>200</v>
      </c>
      <c r="G212" s="1">
        <v>6500</v>
      </c>
      <c r="H212" s="1">
        <f>sinentradas[[#This Row],[Amount Sale]]*sinentradas[[#This Row],[Sale Price ($)]]</f>
        <v>1300000</v>
      </c>
    </row>
    <row r="213" spans="2:8" x14ac:dyDescent="0.35">
      <c r="B213" s="9">
        <v>44837</v>
      </c>
      <c r="C213">
        <v>155</v>
      </c>
      <c r="D213" t="s">
        <v>34</v>
      </c>
      <c r="E213" t="s">
        <v>117</v>
      </c>
      <c r="F213">
        <v>55</v>
      </c>
      <c r="G213" s="1">
        <v>6500</v>
      </c>
      <c r="H213" s="1">
        <f>sinentradas[[#This Row],[Amount Sale]]*sinentradas[[#This Row],[Sale Price ($)]]</f>
        <v>357500</v>
      </c>
    </row>
    <row r="214" spans="2:8" x14ac:dyDescent="0.35">
      <c r="B214" s="9">
        <v>44837</v>
      </c>
      <c r="C214">
        <v>156</v>
      </c>
      <c r="D214" t="s">
        <v>34</v>
      </c>
      <c r="E214" t="s">
        <v>127</v>
      </c>
      <c r="F214">
        <v>420</v>
      </c>
      <c r="G214" s="1">
        <v>6500</v>
      </c>
      <c r="H214" s="1">
        <f>sinentradas[[#This Row],[Amount Sale]]*sinentradas[[#This Row],[Sale Price ($)]]</f>
        <v>2730000</v>
      </c>
    </row>
    <row r="215" spans="2:8" x14ac:dyDescent="0.35">
      <c r="B215" s="9">
        <v>44853</v>
      </c>
      <c r="C215">
        <v>157</v>
      </c>
      <c r="D215" t="s">
        <v>34</v>
      </c>
      <c r="E215" t="s">
        <v>117</v>
      </c>
      <c r="F215">
        <v>132</v>
      </c>
      <c r="G215" s="1">
        <v>6500</v>
      </c>
      <c r="H215" s="1">
        <f>sinentradas[[#This Row],[Amount Sale]]*sinentradas[[#This Row],[Sale Price ($)]]</f>
        <v>858000</v>
      </c>
    </row>
    <row r="216" spans="2:8" x14ac:dyDescent="0.35">
      <c r="B216" s="9">
        <v>44853</v>
      </c>
      <c r="C216">
        <v>157</v>
      </c>
      <c r="D216" t="s">
        <v>40</v>
      </c>
      <c r="E216" t="s">
        <v>117</v>
      </c>
      <c r="F216">
        <v>68</v>
      </c>
      <c r="G216" s="1">
        <v>6500</v>
      </c>
      <c r="H216" s="1">
        <f>sinentradas[[#This Row],[Amount Sale]]*sinentradas[[#This Row],[Sale Price ($)]]</f>
        <v>442000</v>
      </c>
    </row>
    <row r="217" spans="2:8" x14ac:dyDescent="0.35">
      <c r="B217" s="9">
        <v>44854</v>
      </c>
      <c r="C217">
        <v>158</v>
      </c>
      <c r="D217" t="s">
        <v>40</v>
      </c>
      <c r="E217" t="s">
        <v>41</v>
      </c>
      <c r="F217">
        <v>200</v>
      </c>
      <c r="G217" s="1">
        <v>6500</v>
      </c>
      <c r="H217" s="1">
        <f>sinentradas[[#This Row],[Amount Sale]]*sinentradas[[#This Row],[Sale Price ($)]]</f>
        <v>1300000</v>
      </c>
    </row>
    <row r="218" spans="2:8" x14ac:dyDescent="0.35">
      <c r="B218" s="9">
        <v>44854</v>
      </c>
      <c r="C218">
        <v>159</v>
      </c>
      <c r="D218" t="s">
        <v>40</v>
      </c>
      <c r="E218" t="s">
        <v>129</v>
      </c>
      <c r="F218">
        <v>53</v>
      </c>
      <c r="G218" s="1">
        <v>6500</v>
      </c>
      <c r="H218" s="1">
        <f>sinentradas[[#This Row],[Amount Sale]]*sinentradas[[#This Row],[Sale Price ($)]]</f>
        <v>344500</v>
      </c>
    </row>
    <row r="219" spans="2:8" x14ac:dyDescent="0.35">
      <c r="B219" s="9">
        <v>44862</v>
      </c>
      <c r="C219">
        <v>160</v>
      </c>
      <c r="D219" t="s">
        <v>40</v>
      </c>
      <c r="E219" t="s">
        <v>126</v>
      </c>
      <c r="F219">
        <v>200</v>
      </c>
      <c r="G219" s="1">
        <v>6500</v>
      </c>
      <c r="H219" s="1">
        <f>sinentradas[[#This Row],[Amount Sale]]*sinentradas[[#This Row],[Sale Price ($)]]</f>
        <v>1300000</v>
      </c>
    </row>
    <row r="220" spans="2:8" x14ac:dyDescent="0.35">
      <c r="B220" s="9">
        <v>44865</v>
      </c>
      <c r="C220">
        <v>161</v>
      </c>
      <c r="D220" t="s">
        <v>13</v>
      </c>
      <c r="E220" t="s">
        <v>127</v>
      </c>
      <c r="F220">
        <v>76</v>
      </c>
      <c r="G220" s="1">
        <v>3000</v>
      </c>
      <c r="H220" s="1">
        <f>sinentradas[[#This Row],[Amount Sale]]*sinentradas[[#This Row],[Sale Price ($)]]</f>
        <v>228000</v>
      </c>
    </row>
    <row r="221" spans="2:8" x14ac:dyDescent="0.35">
      <c r="B221" s="9">
        <v>44865</v>
      </c>
      <c r="C221">
        <v>161</v>
      </c>
      <c r="D221" t="s">
        <v>40</v>
      </c>
      <c r="E221" t="s">
        <v>127</v>
      </c>
      <c r="F221">
        <v>143</v>
      </c>
      <c r="G221" s="1">
        <v>6500</v>
      </c>
      <c r="H221" s="1">
        <f>sinentradas[[#This Row],[Amount Sale]]*sinentradas[[#This Row],[Sale Price ($)]]</f>
        <v>929500</v>
      </c>
    </row>
    <row r="222" spans="2:8" x14ac:dyDescent="0.35">
      <c r="B222" s="9">
        <v>44867</v>
      </c>
      <c r="C222">
        <v>162</v>
      </c>
      <c r="D222" t="s">
        <v>40</v>
      </c>
      <c r="E222" t="s">
        <v>127</v>
      </c>
      <c r="F222">
        <v>60</v>
      </c>
      <c r="G222" s="1">
        <v>6500</v>
      </c>
      <c r="H222" s="1">
        <f>sinentradas[[#This Row],[Amount Sale]]*sinentradas[[#This Row],[Sale Price ($)]]</f>
        <v>390000</v>
      </c>
    </row>
    <row r="223" spans="2:8" x14ac:dyDescent="0.35">
      <c r="B223" s="9">
        <v>44867</v>
      </c>
      <c r="C223">
        <v>163</v>
      </c>
      <c r="D223" t="s">
        <v>40</v>
      </c>
      <c r="E223" t="s">
        <v>117</v>
      </c>
      <c r="F223">
        <v>100</v>
      </c>
      <c r="G223" s="1">
        <v>6500</v>
      </c>
      <c r="H223" s="1">
        <f>sinentradas[[#This Row],[Amount Sale]]*sinentradas[[#This Row],[Sale Price ($)]]</f>
        <v>650000</v>
      </c>
    </row>
    <row r="224" spans="2:8" x14ac:dyDescent="0.35">
      <c r="B224" s="9">
        <v>44867</v>
      </c>
      <c r="C224">
        <v>164</v>
      </c>
      <c r="D224" t="s">
        <v>40</v>
      </c>
      <c r="E224" t="s">
        <v>131</v>
      </c>
      <c r="F224">
        <v>80</v>
      </c>
      <c r="G224" s="1">
        <v>6500</v>
      </c>
      <c r="H224" s="1">
        <f>sinentradas[[#This Row],[Amount Sale]]*sinentradas[[#This Row],[Sale Price ($)]]</f>
        <v>520000</v>
      </c>
    </row>
    <row r="225" spans="2:8" x14ac:dyDescent="0.35">
      <c r="B225" s="9">
        <v>44867</v>
      </c>
      <c r="C225">
        <v>165</v>
      </c>
      <c r="D225" t="s">
        <v>40</v>
      </c>
      <c r="E225" t="s">
        <v>129</v>
      </c>
      <c r="F225">
        <v>50</v>
      </c>
      <c r="G225" s="1">
        <v>6500</v>
      </c>
      <c r="H225" s="1">
        <f>sinentradas[[#This Row],[Amount Sale]]*sinentradas[[#This Row],[Sale Price ($)]]</f>
        <v>325000</v>
      </c>
    </row>
    <row r="226" spans="2:8" x14ac:dyDescent="0.35">
      <c r="B226" s="9">
        <v>44867</v>
      </c>
      <c r="C226">
        <v>166</v>
      </c>
      <c r="D226" t="s">
        <v>40</v>
      </c>
      <c r="E226" t="s">
        <v>117</v>
      </c>
      <c r="F226">
        <v>50</v>
      </c>
      <c r="G226" s="1">
        <v>6500</v>
      </c>
      <c r="H226" s="1">
        <f>sinentradas[[#This Row],[Amount Sale]]*sinentradas[[#This Row],[Sale Price ($)]]</f>
        <v>325000</v>
      </c>
    </row>
    <row r="227" spans="2:8" x14ac:dyDescent="0.35">
      <c r="B227" s="9">
        <v>44873</v>
      </c>
      <c r="C227">
        <v>167</v>
      </c>
      <c r="D227" t="s">
        <v>40</v>
      </c>
      <c r="E227" t="s">
        <v>42</v>
      </c>
      <c r="F227">
        <v>60</v>
      </c>
      <c r="G227" s="1">
        <v>6500</v>
      </c>
      <c r="H227" s="1">
        <f>sinentradas[[#This Row],[Amount Sale]]*sinentradas[[#This Row],[Sale Price ($)]]</f>
        <v>390000</v>
      </c>
    </row>
    <row r="228" spans="2:8" x14ac:dyDescent="0.35">
      <c r="B228" s="9">
        <v>44873</v>
      </c>
      <c r="C228">
        <v>168</v>
      </c>
      <c r="D228" t="s">
        <v>40</v>
      </c>
      <c r="E228" t="s">
        <v>31</v>
      </c>
      <c r="F228">
        <v>60</v>
      </c>
      <c r="G228" s="1">
        <v>6500</v>
      </c>
      <c r="H228" s="1">
        <f>sinentradas[[#This Row],[Amount Sale]]*sinentradas[[#This Row],[Sale Price ($)]]</f>
        <v>390000</v>
      </c>
    </row>
    <row r="229" spans="2:8" x14ac:dyDescent="0.35">
      <c r="B229" s="9">
        <v>44873</v>
      </c>
      <c r="C229">
        <v>169</v>
      </c>
      <c r="D229" t="s">
        <v>40</v>
      </c>
      <c r="E229" t="s">
        <v>109</v>
      </c>
      <c r="F229">
        <v>100</v>
      </c>
      <c r="G229" s="1">
        <v>6500</v>
      </c>
      <c r="H229" s="1">
        <f>sinentradas[[#This Row],[Amount Sale]]*sinentradas[[#This Row],[Sale Price ($)]]</f>
        <v>650000</v>
      </c>
    </row>
    <row r="230" spans="2:8" x14ac:dyDescent="0.35">
      <c r="B230" s="9">
        <v>44873</v>
      </c>
      <c r="C230">
        <v>170</v>
      </c>
      <c r="D230" t="s">
        <v>40</v>
      </c>
      <c r="E230" t="s">
        <v>131</v>
      </c>
      <c r="F230">
        <v>70</v>
      </c>
      <c r="G230" s="1">
        <v>6500</v>
      </c>
      <c r="H230" s="1">
        <f>sinentradas[[#This Row],[Amount Sale]]*sinentradas[[#This Row],[Sale Price ($)]]</f>
        <v>455000</v>
      </c>
    </row>
    <row r="231" spans="2:8" x14ac:dyDescent="0.35">
      <c r="B231" s="9">
        <v>44873</v>
      </c>
      <c r="C231">
        <v>171</v>
      </c>
      <c r="D231" t="s">
        <v>40</v>
      </c>
      <c r="E231" t="s">
        <v>127</v>
      </c>
      <c r="F231">
        <v>120</v>
      </c>
      <c r="G231" s="1">
        <v>6500</v>
      </c>
      <c r="H231" s="1">
        <f>sinentradas[[#This Row],[Amount Sale]]*sinentradas[[#This Row],[Sale Price ($)]]</f>
        <v>780000</v>
      </c>
    </row>
    <row r="232" spans="2:8" x14ac:dyDescent="0.35">
      <c r="B232" s="9">
        <v>44876</v>
      </c>
      <c r="C232">
        <v>172</v>
      </c>
      <c r="D232" t="s">
        <v>40</v>
      </c>
      <c r="E232" t="s">
        <v>126</v>
      </c>
      <c r="F232">
        <v>145</v>
      </c>
      <c r="G232" s="1">
        <v>6500</v>
      </c>
      <c r="H232" s="1">
        <f>sinentradas[[#This Row],[Amount Sale]]*sinentradas[[#This Row],[Sale Price ($)]]</f>
        <v>942500</v>
      </c>
    </row>
    <row r="233" spans="2:8" x14ac:dyDescent="0.35">
      <c r="B233" s="9">
        <v>44881</v>
      </c>
      <c r="C233">
        <v>173</v>
      </c>
      <c r="D233" t="s">
        <v>43</v>
      </c>
      <c r="E233" t="s">
        <v>31</v>
      </c>
      <c r="F233">
        <v>121</v>
      </c>
      <c r="G233" s="1">
        <v>6500</v>
      </c>
      <c r="H233" s="1">
        <f>sinentradas[[#This Row],[Amount Sale]]*sinentradas[[#This Row],[Sale Price ($)]]</f>
        <v>786500</v>
      </c>
    </row>
    <row r="234" spans="2:8" x14ac:dyDescent="0.35">
      <c r="B234" s="9">
        <v>44881</v>
      </c>
      <c r="C234">
        <v>174</v>
      </c>
      <c r="D234" t="s">
        <v>43</v>
      </c>
      <c r="E234" t="s">
        <v>131</v>
      </c>
      <c r="F234">
        <v>120</v>
      </c>
      <c r="G234" s="1">
        <v>6500</v>
      </c>
      <c r="H234" s="1">
        <f>sinentradas[[#This Row],[Amount Sale]]*sinentradas[[#This Row],[Sale Price ($)]]</f>
        <v>780000</v>
      </c>
    </row>
    <row r="235" spans="2:8" x14ac:dyDescent="0.35">
      <c r="B235" s="9">
        <v>44881</v>
      </c>
      <c r="C235">
        <v>175</v>
      </c>
      <c r="D235" t="s">
        <v>43</v>
      </c>
      <c r="E235" t="s">
        <v>127</v>
      </c>
      <c r="F235">
        <v>120</v>
      </c>
      <c r="G235" s="1">
        <v>6500</v>
      </c>
      <c r="H235" s="1">
        <f>sinentradas[[#This Row],[Amount Sale]]*sinentradas[[#This Row],[Sale Price ($)]]</f>
        <v>780000</v>
      </c>
    </row>
    <row r="236" spans="2:8" x14ac:dyDescent="0.35">
      <c r="B236" s="9">
        <v>44881</v>
      </c>
      <c r="C236">
        <v>176</v>
      </c>
      <c r="D236" t="s">
        <v>43</v>
      </c>
      <c r="E236" t="s">
        <v>117</v>
      </c>
      <c r="F236">
        <v>50</v>
      </c>
      <c r="G236" s="1">
        <v>6500</v>
      </c>
      <c r="H236" s="1">
        <f>sinentradas[[#This Row],[Amount Sale]]*sinentradas[[#This Row],[Sale Price ($)]]</f>
        <v>325000</v>
      </c>
    </row>
    <row r="237" spans="2:8" x14ac:dyDescent="0.35">
      <c r="B237" s="9">
        <v>44890</v>
      </c>
      <c r="C237">
        <v>177</v>
      </c>
      <c r="D237" t="s">
        <v>43</v>
      </c>
      <c r="E237" t="s">
        <v>126</v>
      </c>
      <c r="F237">
        <v>440</v>
      </c>
      <c r="G237" s="1">
        <v>6500</v>
      </c>
      <c r="H237" s="1">
        <f>sinentradas[[#This Row],[Amount Sale]]*sinentradas[[#This Row],[Sale Price ($)]]</f>
        <v>2860000</v>
      </c>
    </row>
    <row r="238" spans="2:8" x14ac:dyDescent="0.35">
      <c r="B238" s="9">
        <v>44895</v>
      </c>
      <c r="C238">
        <v>178</v>
      </c>
      <c r="D238" t="s">
        <v>43</v>
      </c>
      <c r="E238" t="s">
        <v>117</v>
      </c>
      <c r="F238">
        <v>400</v>
      </c>
      <c r="G238" s="1">
        <v>6500</v>
      </c>
      <c r="H238" s="1">
        <f>sinentradas[[#This Row],[Amount Sale]]*sinentradas[[#This Row],[Sale Price ($)]]</f>
        <v>2600000</v>
      </c>
    </row>
    <row r="239" spans="2:8" x14ac:dyDescent="0.35">
      <c r="B239" s="9">
        <v>44895</v>
      </c>
      <c r="C239">
        <v>179</v>
      </c>
      <c r="D239" t="s">
        <v>43</v>
      </c>
      <c r="E239" t="s">
        <v>127</v>
      </c>
      <c r="F239">
        <v>127</v>
      </c>
      <c r="G239" s="1">
        <v>6500</v>
      </c>
      <c r="H239" s="1">
        <f>sinentradas[[#This Row],[Amount Sale]]*sinentradas[[#This Row],[Sale Price ($)]]</f>
        <v>825500</v>
      </c>
    </row>
    <row r="240" spans="2:8" x14ac:dyDescent="0.35">
      <c r="B240" s="9">
        <v>44904</v>
      </c>
      <c r="C240">
        <v>180</v>
      </c>
      <c r="D240" t="s">
        <v>43</v>
      </c>
      <c r="E240" t="s">
        <v>127</v>
      </c>
      <c r="F240">
        <v>120</v>
      </c>
      <c r="G240" s="1"/>
      <c r="H240" s="1">
        <f>sinentradas[[#This Row],[Amount Sale]]*sinentradas[[#This Row],[Sale Price ($)]]</f>
        <v>0</v>
      </c>
    </row>
    <row r="241" spans="2:8" x14ac:dyDescent="0.35">
      <c r="B241" s="9">
        <v>44904</v>
      </c>
      <c r="C241">
        <v>181</v>
      </c>
      <c r="D241" t="s">
        <v>43</v>
      </c>
      <c r="E241" t="s">
        <v>131</v>
      </c>
      <c r="F241">
        <v>50</v>
      </c>
      <c r="G241" s="1"/>
      <c r="H241" s="1">
        <f>sinentradas[[#This Row],[Amount Sale]]*sinentradas[[#This Row],[Sale Price ($)]]</f>
        <v>0</v>
      </c>
    </row>
    <row r="242" spans="2:8" x14ac:dyDescent="0.35">
      <c r="B242" s="9">
        <v>44904</v>
      </c>
      <c r="C242">
        <v>182</v>
      </c>
      <c r="D242" t="s">
        <v>43</v>
      </c>
      <c r="E242" t="s">
        <v>117</v>
      </c>
      <c r="F242">
        <v>80</v>
      </c>
      <c r="G242" s="1">
        <v>6500</v>
      </c>
      <c r="H242" s="1">
        <f>sinentradas[[#This Row],[Amount Sale]]*sinentradas[[#This Row],[Sale Price ($)]]</f>
        <v>520000</v>
      </c>
    </row>
    <row r="243" spans="2:8" x14ac:dyDescent="0.35">
      <c r="B243" s="9">
        <v>44904</v>
      </c>
      <c r="C243">
        <v>184</v>
      </c>
      <c r="D243" t="s">
        <v>43</v>
      </c>
      <c r="E243" t="s">
        <v>117</v>
      </c>
      <c r="F243">
        <v>58</v>
      </c>
      <c r="G243" s="1">
        <v>6500</v>
      </c>
      <c r="H243" s="1">
        <f>sinentradas[[#This Row],[Amount Sale]]*sinentradas[[#This Row],[Sale Price ($)]]</f>
        <v>377000</v>
      </c>
    </row>
    <row r="244" spans="2:8" x14ac:dyDescent="0.35">
      <c r="B244" s="9">
        <v>44904</v>
      </c>
      <c r="C244">
        <v>183</v>
      </c>
      <c r="D244" t="s">
        <v>43</v>
      </c>
      <c r="E244" t="s">
        <v>109</v>
      </c>
      <c r="F244">
        <v>50</v>
      </c>
      <c r="G244" s="1">
        <v>6500</v>
      </c>
      <c r="H244" s="1">
        <f>sinentradas[[#This Row],[Amount Sale]]*sinentradas[[#This Row],[Sale Price ($)]]</f>
        <v>325000</v>
      </c>
    </row>
    <row r="245" spans="2:8" x14ac:dyDescent="0.35">
      <c r="B245" s="9">
        <v>44933</v>
      </c>
      <c r="C245">
        <v>185</v>
      </c>
      <c r="D245" t="s">
        <v>47</v>
      </c>
      <c r="E245" t="s">
        <v>131</v>
      </c>
      <c r="F245">
        <v>100</v>
      </c>
      <c r="G245" s="1">
        <v>6500</v>
      </c>
      <c r="H245" s="1">
        <f>sinentradas[[#This Row],[Amount Sale]]*sinentradas[[#This Row],[Sale Price ($)]]</f>
        <v>650000</v>
      </c>
    </row>
    <row r="246" spans="2:8" x14ac:dyDescent="0.35">
      <c r="B246" s="9">
        <v>44933</v>
      </c>
      <c r="C246">
        <v>186</v>
      </c>
      <c r="D246" t="s">
        <v>47</v>
      </c>
      <c r="E246" t="s">
        <v>129</v>
      </c>
      <c r="F246">
        <v>50</v>
      </c>
      <c r="G246" s="1">
        <v>6500</v>
      </c>
      <c r="H246" s="1">
        <f>sinentradas[[#This Row],[Amount Sale]]*sinentradas[[#This Row],[Sale Price ($)]]</f>
        <v>325000</v>
      </c>
    </row>
    <row r="247" spans="2:8" x14ac:dyDescent="0.35">
      <c r="B247" s="9">
        <v>44933</v>
      </c>
      <c r="C247">
        <v>187</v>
      </c>
      <c r="D247" t="s">
        <v>47</v>
      </c>
      <c r="E247" t="s">
        <v>117</v>
      </c>
      <c r="F247">
        <v>280</v>
      </c>
      <c r="G247" s="1">
        <v>6500</v>
      </c>
      <c r="H247" s="1">
        <f>sinentradas[[#This Row],[Amount Sale]]*sinentradas[[#This Row],[Sale Price ($)]]</f>
        <v>1820000</v>
      </c>
    </row>
    <row r="248" spans="2:8" x14ac:dyDescent="0.35">
      <c r="B248" s="9">
        <v>44935</v>
      </c>
      <c r="C248">
        <v>188</v>
      </c>
      <c r="D248" t="s">
        <v>47</v>
      </c>
      <c r="E248" t="s">
        <v>44</v>
      </c>
      <c r="F248">
        <v>209</v>
      </c>
      <c r="G248" s="1">
        <v>6500</v>
      </c>
      <c r="H248" s="1">
        <f>sinentradas[[#This Row],[Amount Sale]]*sinentradas[[#This Row],[Sale Price ($)]]</f>
        <v>1358500</v>
      </c>
    </row>
    <row r="249" spans="2:8" x14ac:dyDescent="0.35">
      <c r="B249" s="9">
        <v>44935</v>
      </c>
      <c r="C249">
        <v>189</v>
      </c>
      <c r="D249" t="s">
        <v>47</v>
      </c>
      <c r="E249" t="s">
        <v>117</v>
      </c>
      <c r="F249">
        <v>50</v>
      </c>
      <c r="G249" s="1">
        <v>6500</v>
      </c>
      <c r="H249" s="1">
        <f>sinentradas[[#This Row],[Amount Sale]]*sinentradas[[#This Row],[Sale Price ($)]]</f>
        <v>325000</v>
      </c>
    </row>
    <row r="250" spans="2:8" x14ac:dyDescent="0.35">
      <c r="B250" s="9">
        <v>44943</v>
      </c>
      <c r="C250">
        <v>190</v>
      </c>
      <c r="D250" t="s">
        <v>47</v>
      </c>
      <c r="E250" t="s">
        <v>45</v>
      </c>
      <c r="F250">
        <v>178</v>
      </c>
      <c r="G250" s="1">
        <v>6500</v>
      </c>
      <c r="H250" s="1">
        <f>sinentradas[[#This Row],[Amount Sale]]*sinentradas[[#This Row],[Sale Price ($)]]</f>
        <v>1157000</v>
      </c>
    </row>
    <row r="251" spans="2:8" x14ac:dyDescent="0.35">
      <c r="B251" s="9">
        <v>44943</v>
      </c>
      <c r="C251">
        <v>191</v>
      </c>
      <c r="D251" t="s">
        <v>47</v>
      </c>
      <c r="E251" t="s">
        <v>131</v>
      </c>
      <c r="F251">
        <v>150</v>
      </c>
      <c r="G251" s="1">
        <v>6500</v>
      </c>
      <c r="H251" s="1">
        <f>sinentradas[[#This Row],[Amount Sale]]*sinentradas[[#This Row],[Sale Price ($)]]</f>
        <v>975000</v>
      </c>
    </row>
    <row r="252" spans="2:8" x14ac:dyDescent="0.35">
      <c r="B252" s="9">
        <v>44945</v>
      </c>
      <c r="C252">
        <v>192</v>
      </c>
      <c r="D252" t="s">
        <v>47</v>
      </c>
      <c r="E252" t="s">
        <v>117</v>
      </c>
      <c r="F252">
        <v>50</v>
      </c>
      <c r="G252" s="1">
        <v>6500</v>
      </c>
      <c r="H252" s="1">
        <f>sinentradas[[#This Row],[Amount Sale]]*sinentradas[[#This Row],[Sale Price ($)]]</f>
        <v>325000</v>
      </c>
    </row>
    <row r="253" spans="2:8" x14ac:dyDescent="0.35">
      <c r="B253" s="9">
        <v>44945</v>
      </c>
      <c r="C253">
        <v>193</v>
      </c>
      <c r="D253" t="s">
        <v>47</v>
      </c>
      <c r="E253" t="s">
        <v>109</v>
      </c>
      <c r="F253">
        <v>50</v>
      </c>
      <c r="G253" s="1">
        <v>6500</v>
      </c>
      <c r="H253" s="1">
        <f>sinentradas[[#This Row],[Amount Sale]]*sinentradas[[#This Row],[Sale Price ($)]]</f>
        <v>325000</v>
      </c>
    </row>
    <row r="254" spans="2:8" x14ac:dyDescent="0.35">
      <c r="B254" s="9">
        <v>44945</v>
      </c>
      <c r="C254">
        <v>194</v>
      </c>
      <c r="D254" t="s">
        <v>47</v>
      </c>
      <c r="E254" t="s">
        <v>120</v>
      </c>
      <c r="F254">
        <v>92</v>
      </c>
      <c r="G254" s="1">
        <v>6500</v>
      </c>
      <c r="H254" s="1">
        <f>sinentradas[[#This Row],[Amount Sale]]*sinentradas[[#This Row],[Sale Price ($)]]</f>
        <v>598000</v>
      </c>
    </row>
    <row r="255" spans="2:8" x14ac:dyDescent="0.35">
      <c r="B255" s="9">
        <v>44956</v>
      </c>
      <c r="C255">
        <v>195</v>
      </c>
      <c r="D255" t="s">
        <v>47</v>
      </c>
      <c r="E255" t="s">
        <v>126</v>
      </c>
      <c r="F255">
        <v>448</v>
      </c>
      <c r="G255" s="1">
        <v>6500</v>
      </c>
      <c r="H255" s="1">
        <f>sinentradas[[#This Row],[Amount Sale]]*sinentradas[[#This Row],[Sale Price ($)]]</f>
        <v>2912000</v>
      </c>
    </row>
    <row r="256" spans="2:8" x14ac:dyDescent="0.35">
      <c r="B256" s="9">
        <v>44957</v>
      </c>
      <c r="C256">
        <v>196</v>
      </c>
      <c r="D256" t="s">
        <v>47</v>
      </c>
      <c r="E256" t="s">
        <v>117</v>
      </c>
      <c r="F256">
        <v>30</v>
      </c>
      <c r="G256" s="1">
        <v>6500</v>
      </c>
      <c r="H256" s="1">
        <f>sinentradas[[#This Row],[Amount Sale]]*sinentradas[[#This Row],[Sale Price ($)]]</f>
        <v>195000</v>
      </c>
    </row>
    <row r="257" spans="2:8" x14ac:dyDescent="0.35">
      <c r="B257" s="9">
        <v>44957</v>
      </c>
      <c r="C257">
        <v>197</v>
      </c>
      <c r="D257" t="s">
        <v>47</v>
      </c>
      <c r="E257" t="s">
        <v>129</v>
      </c>
      <c r="F257">
        <v>30</v>
      </c>
      <c r="G257" s="1">
        <v>6500</v>
      </c>
      <c r="H257" s="1">
        <f>sinentradas[[#This Row],[Amount Sale]]*sinentradas[[#This Row],[Sale Price ($)]]</f>
        <v>195000</v>
      </c>
    </row>
    <row r="258" spans="2:8" x14ac:dyDescent="0.35">
      <c r="B258" s="9">
        <v>44957</v>
      </c>
      <c r="C258">
        <v>198</v>
      </c>
      <c r="D258" t="s">
        <v>47</v>
      </c>
      <c r="E258" t="s">
        <v>127</v>
      </c>
      <c r="F258">
        <v>120</v>
      </c>
      <c r="G258" s="1">
        <v>6500</v>
      </c>
      <c r="H258" s="1">
        <f>sinentradas[[#This Row],[Amount Sale]]*sinentradas[[#This Row],[Sale Price ($)]]</f>
        <v>780000</v>
      </c>
    </row>
    <row r="259" spans="2:8" x14ac:dyDescent="0.35">
      <c r="B259" s="9">
        <v>44957</v>
      </c>
      <c r="C259">
        <v>199</v>
      </c>
      <c r="D259" t="s">
        <v>47</v>
      </c>
      <c r="E259" t="s">
        <v>120</v>
      </c>
      <c r="F259">
        <v>290</v>
      </c>
      <c r="G259" s="1">
        <v>6500</v>
      </c>
      <c r="H259" s="1">
        <f>sinentradas[[#This Row],[Amount Sale]]*sinentradas[[#This Row],[Sale Price ($)]]</f>
        <v>1885000</v>
      </c>
    </row>
    <row r="260" spans="2:8" x14ac:dyDescent="0.35">
      <c r="B260" s="9">
        <v>44957</v>
      </c>
      <c r="C260">
        <v>200</v>
      </c>
      <c r="D260" t="s">
        <v>47</v>
      </c>
      <c r="E260" t="s">
        <v>131</v>
      </c>
      <c r="F260">
        <v>150</v>
      </c>
      <c r="G260" s="1">
        <v>6500</v>
      </c>
      <c r="H260" s="1">
        <f>sinentradas[[#This Row],[Amount Sale]]*sinentradas[[#This Row],[Sale Price ($)]]</f>
        <v>975000</v>
      </c>
    </row>
    <row r="261" spans="2:8" x14ac:dyDescent="0.35">
      <c r="B261" s="9">
        <v>44958</v>
      </c>
      <c r="C261">
        <v>201</v>
      </c>
      <c r="D261" t="s">
        <v>48</v>
      </c>
      <c r="E261" t="s">
        <v>131</v>
      </c>
      <c r="F261">
        <v>59</v>
      </c>
      <c r="G261" s="1">
        <v>6500</v>
      </c>
      <c r="H261" s="1">
        <f>sinentradas[[#This Row],[Amount Sale]]*sinentradas[[#This Row],[Sale Price ($)]]</f>
        <v>383500</v>
      </c>
    </row>
    <row r="262" spans="2:8" x14ac:dyDescent="0.35">
      <c r="B262" s="9">
        <v>44963</v>
      </c>
      <c r="C262">
        <v>202</v>
      </c>
      <c r="D262" t="s">
        <v>48</v>
      </c>
      <c r="E262" t="s">
        <v>117</v>
      </c>
      <c r="F262">
        <v>250</v>
      </c>
      <c r="G262" s="1">
        <v>6500</v>
      </c>
      <c r="H262" s="1">
        <f>sinentradas[[#This Row],[Amount Sale]]*sinentradas[[#This Row],[Sale Price ($)]]</f>
        <v>1625000</v>
      </c>
    </row>
    <row r="263" spans="2:8" x14ac:dyDescent="0.35">
      <c r="B263" s="9">
        <v>44963</v>
      </c>
      <c r="C263">
        <v>203</v>
      </c>
      <c r="D263" t="s">
        <v>48</v>
      </c>
      <c r="E263" t="s">
        <v>131</v>
      </c>
      <c r="F263">
        <v>165</v>
      </c>
      <c r="G263" s="1">
        <v>6500</v>
      </c>
      <c r="H263" s="1">
        <f>sinentradas[[#This Row],[Amount Sale]]*sinentradas[[#This Row],[Sale Price ($)]]</f>
        <v>1072500</v>
      </c>
    </row>
    <row r="264" spans="2:8" x14ac:dyDescent="0.35">
      <c r="B264" s="9">
        <v>44963</v>
      </c>
      <c r="C264">
        <v>204</v>
      </c>
      <c r="D264" t="s">
        <v>48</v>
      </c>
      <c r="E264" t="s">
        <v>129</v>
      </c>
      <c r="F264">
        <v>101</v>
      </c>
      <c r="G264" s="1">
        <v>6500</v>
      </c>
      <c r="H264" s="1">
        <f>sinentradas[[#This Row],[Amount Sale]]*sinentradas[[#This Row],[Sale Price ($)]]</f>
        <v>656500</v>
      </c>
    </row>
    <row r="265" spans="2:8" x14ac:dyDescent="0.35">
      <c r="B265" s="9">
        <v>44963</v>
      </c>
      <c r="C265">
        <v>205</v>
      </c>
      <c r="D265" t="s">
        <v>48</v>
      </c>
      <c r="E265" t="s">
        <v>109</v>
      </c>
      <c r="F265">
        <v>112</v>
      </c>
      <c r="G265" s="1">
        <v>6500</v>
      </c>
      <c r="H265" s="1">
        <f>sinentradas[[#This Row],[Amount Sale]]*sinentradas[[#This Row],[Sale Price ($)]]</f>
        <v>728000</v>
      </c>
    </row>
    <row r="266" spans="2:8" x14ac:dyDescent="0.35">
      <c r="B266" s="9">
        <v>44967</v>
      </c>
      <c r="C266">
        <v>206</v>
      </c>
      <c r="D266" t="s">
        <v>48</v>
      </c>
      <c r="E266" t="s">
        <v>124</v>
      </c>
      <c r="F266">
        <v>454</v>
      </c>
      <c r="G266" s="1">
        <v>6500</v>
      </c>
      <c r="H266" s="1">
        <f>sinentradas[[#This Row],[Amount Sale]]*sinentradas[[#This Row],[Sale Price ($)]]</f>
        <v>2951000</v>
      </c>
    </row>
    <row r="267" spans="2:8" x14ac:dyDescent="0.35">
      <c r="B267" s="9">
        <v>44967</v>
      </c>
      <c r="C267">
        <v>207</v>
      </c>
      <c r="D267" t="s">
        <v>48</v>
      </c>
      <c r="E267" t="s">
        <v>50</v>
      </c>
      <c r="F267">
        <v>27</v>
      </c>
      <c r="G267" s="1">
        <v>6500</v>
      </c>
      <c r="H267" s="1">
        <f>sinentradas[[#This Row],[Amount Sale]]*sinentradas[[#This Row],[Sale Price ($)]]</f>
        <v>175500</v>
      </c>
    </row>
    <row r="268" spans="2:8" x14ac:dyDescent="0.35">
      <c r="B268" s="9">
        <v>44971</v>
      </c>
      <c r="C268">
        <v>208</v>
      </c>
      <c r="D268" t="s">
        <v>48</v>
      </c>
      <c r="E268" t="s">
        <v>124</v>
      </c>
      <c r="F268">
        <v>431</v>
      </c>
      <c r="G268" s="1">
        <v>6500</v>
      </c>
      <c r="H268" s="1">
        <f>sinentradas[[#This Row],[Amount Sale]]*sinentradas[[#This Row],[Sale Price ($)]]</f>
        <v>2801500</v>
      </c>
    </row>
    <row r="269" spans="2:8" x14ac:dyDescent="0.35">
      <c r="B269" s="9">
        <v>44971</v>
      </c>
      <c r="C269">
        <v>209</v>
      </c>
      <c r="D269" t="s">
        <v>48</v>
      </c>
      <c r="E269" t="s">
        <v>124</v>
      </c>
      <c r="F269">
        <v>120</v>
      </c>
      <c r="G269" s="1">
        <v>6500</v>
      </c>
      <c r="H269" s="1">
        <f>sinentradas[[#This Row],[Amount Sale]]*sinentradas[[#This Row],[Sale Price ($)]]</f>
        <v>780000</v>
      </c>
    </row>
    <row r="270" spans="2:8" x14ac:dyDescent="0.35">
      <c r="B270" s="9">
        <v>44971</v>
      </c>
      <c r="C270">
        <v>210</v>
      </c>
      <c r="D270" t="s">
        <v>48</v>
      </c>
      <c r="E270" t="s">
        <v>131</v>
      </c>
      <c r="F270">
        <v>42</v>
      </c>
      <c r="G270" s="1">
        <v>6500</v>
      </c>
      <c r="H270" s="1">
        <f>sinentradas[[#This Row],[Amount Sale]]*sinentradas[[#This Row],[Sale Price ($)]]</f>
        <v>273000</v>
      </c>
    </row>
    <row r="271" spans="2:8" x14ac:dyDescent="0.35">
      <c r="B271" s="9">
        <v>44971</v>
      </c>
      <c r="C271">
        <v>211</v>
      </c>
      <c r="D271" t="s">
        <v>48</v>
      </c>
      <c r="E271" t="s">
        <v>117</v>
      </c>
      <c r="F271">
        <v>100</v>
      </c>
      <c r="G271" s="1">
        <v>6500</v>
      </c>
      <c r="H271" s="1">
        <f>sinentradas[[#This Row],[Amount Sale]]*sinentradas[[#This Row],[Sale Price ($)]]</f>
        <v>650000</v>
      </c>
    </row>
    <row r="272" spans="2:8" x14ac:dyDescent="0.35">
      <c r="B272" s="9">
        <v>44971</v>
      </c>
      <c r="C272">
        <v>212</v>
      </c>
      <c r="D272" t="s">
        <v>48</v>
      </c>
      <c r="E272" t="s">
        <v>129</v>
      </c>
      <c r="F272">
        <v>81</v>
      </c>
      <c r="G272" s="1">
        <v>6500</v>
      </c>
      <c r="H272" s="1">
        <f>sinentradas[[#This Row],[Amount Sale]]*sinentradas[[#This Row],[Sale Price ($)]]</f>
        <v>526500</v>
      </c>
    </row>
    <row r="273" spans="2:8" x14ac:dyDescent="0.35">
      <c r="B273" s="9">
        <v>44971</v>
      </c>
      <c r="C273">
        <v>213</v>
      </c>
      <c r="D273" t="s">
        <v>48</v>
      </c>
      <c r="E273" t="s">
        <v>127</v>
      </c>
      <c r="F273">
        <v>240</v>
      </c>
      <c r="G273" s="1">
        <v>6500</v>
      </c>
      <c r="H273" s="1">
        <f>sinentradas[[#This Row],[Amount Sale]]*sinentradas[[#This Row],[Sale Price ($)]]</f>
        <v>1560000</v>
      </c>
    </row>
    <row r="274" spans="2:8" x14ac:dyDescent="0.35">
      <c r="B274" s="9">
        <v>44971</v>
      </c>
      <c r="C274">
        <v>214</v>
      </c>
      <c r="D274" t="s">
        <v>48</v>
      </c>
      <c r="E274" t="s">
        <v>117</v>
      </c>
      <c r="F274">
        <v>40</v>
      </c>
      <c r="G274" s="1">
        <v>6500</v>
      </c>
      <c r="H274" s="1">
        <f>sinentradas[[#This Row],[Amount Sale]]*sinentradas[[#This Row],[Sale Price ($)]]</f>
        <v>260000</v>
      </c>
    </row>
    <row r="275" spans="2:8" x14ac:dyDescent="0.35">
      <c r="B275" s="9">
        <v>44975</v>
      </c>
      <c r="C275">
        <v>215</v>
      </c>
      <c r="D275" t="s">
        <v>48</v>
      </c>
      <c r="E275" t="s">
        <v>131</v>
      </c>
      <c r="F275">
        <v>140</v>
      </c>
      <c r="G275" s="1">
        <v>6500</v>
      </c>
      <c r="H275" s="1">
        <f>sinentradas[[#This Row],[Amount Sale]]*sinentradas[[#This Row],[Sale Price ($)]]</f>
        <v>910000</v>
      </c>
    </row>
    <row r="276" spans="2:8" x14ac:dyDescent="0.35">
      <c r="B276" s="9">
        <v>44980</v>
      </c>
      <c r="C276">
        <v>216</v>
      </c>
      <c r="D276" t="s">
        <v>48</v>
      </c>
      <c r="E276" t="s">
        <v>51</v>
      </c>
      <c r="F276">
        <v>50</v>
      </c>
      <c r="G276" s="1">
        <v>6500</v>
      </c>
      <c r="H276" s="1">
        <f>sinentradas[[#This Row],[Amount Sale]]*sinentradas[[#This Row],[Sale Price ($)]]</f>
        <v>325000</v>
      </c>
    </row>
    <row r="277" spans="2:8" x14ac:dyDescent="0.35">
      <c r="B277" s="9">
        <v>44982</v>
      </c>
      <c r="C277">
        <v>217</v>
      </c>
      <c r="D277" t="s">
        <v>48</v>
      </c>
      <c r="E277" t="s">
        <v>31</v>
      </c>
      <c r="F277">
        <v>28</v>
      </c>
      <c r="G277" s="1">
        <v>6500</v>
      </c>
      <c r="H277" s="1">
        <f>sinentradas[[#This Row],[Amount Sale]]*sinentradas[[#This Row],[Sale Price ($)]]</f>
        <v>182000</v>
      </c>
    </row>
    <row r="278" spans="2:8" x14ac:dyDescent="0.35">
      <c r="B278" s="9">
        <v>45020</v>
      </c>
      <c r="C278">
        <v>218</v>
      </c>
      <c r="D278" t="s">
        <v>73</v>
      </c>
      <c r="E278" t="s">
        <v>51</v>
      </c>
      <c r="F278">
        <v>50</v>
      </c>
      <c r="G278" s="1">
        <v>6500</v>
      </c>
      <c r="H278" s="1">
        <f>sinentradas[[#This Row],[Amount Sale]]*sinentradas[[#This Row],[Sale Price ($)]]</f>
        <v>325000</v>
      </c>
    </row>
    <row r="279" spans="2:8" x14ac:dyDescent="0.35">
      <c r="B279" s="9">
        <v>45020</v>
      </c>
      <c r="C279">
        <v>219</v>
      </c>
      <c r="D279" t="s">
        <v>73</v>
      </c>
      <c r="E279" t="s">
        <v>129</v>
      </c>
      <c r="F279">
        <v>50</v>
      </c>
      <c r="G279" s="1">
        <v>6500</v>
      </c>
      <c r="H279" s="1">
        <f>sinentradas[[#This Row],[Amount Sale]]*sinentradas[[#This Row],[Sale Price ($)]]</f>
        <v>325000</v>
      </c>
    </row>
    <row r="280" spans="2:8" x14ac:dyDescent="0.35">
      <c r="B280" s="9">
        <v>45027</v>
      </c>
      <c r="C280">
        <v>226</v>
      </c>
      <c r="D280" t="s">
        <v>73</v>
      </c>
      <c r="E280" t="s">
        <v>124</v>
      </c>
      <c r="F280">
        <v>120</v>
      </c>
      <c r="G280" s="1">
        <v>6500</v>
      </c>
      <c r="H280" s="1">
        <f>sinentradas[[#This Row],[Amount Sale]]*sinentradas[[#This Row],[Sale Price ($)]]</f>
        <v>780000</v>
      </c>
    </row>
    <row r="281" spans="2:8" x14ac:dyDescent="0.35">
      <c r="B281" s="9">
        <v>45024</v>
      </c>
      <c r="C281">
        <v>222</v>
      </c>
      <c r="D281" t="s">
        <v>73</v>
      </c>
      <c r="E281" t="s">
        <v>127</v>
      </c>
      <c r="F281">
        <v>121</v>
      </c>
      <c r="G281" s="1">
        <v>6500</v>
      </c>
      <c r="H281" s="1">
        <f>sinentradas[[#This Row],[Amount Sale]]*sinentradas[[#This Row],[Sale Price ($)]]</f>
        <v>786500</v>
      </c>
    </row>
    <row r="282" spans="2:8" x14ac:dyDescent="0.35">
      <c r="B282" s="9">
        <v>45028</v>
      </c>
      <c r="D282" t="s">
        <v>73</v>
      </c>
      <c r="E282" t="s">
        <v>127</v>
      </c>
      <c r="F282">
        <v>120</v>
      </c>
      <c r="G282" s="1">
        <v>6500</v>
      </c>
      <c r="H282" s="1">
        <f>sinentradas[[#This Row],[Amount Sale]]*sinentradas[[#This Row],[Sale Price ($)]]</f>
        <v>780000</v>
      </c>
    </row>
    <row r="283" spans="2:8" x14ac:dyDescent="0.35">
      <c r="B283" s="9">
        <v>45028</v>
      </c>
      <c r="D283" t="s">
        <v>73</v>
      </c>
      <c r="E283" t="s">
        <v>31</v>
      </c>
      <c r="F283">
        <v>200</v>
      </c>
      <c r="G283" s="1">
        <v>6500</v>
      </c>
      <c r="H283" s="1">
        <f>sinentradas[[#This Row],[Amount Sale]]*sinentradas[[#This Row],[Sale Price ($)]]</f>
        <v>1300000</v>
      </c>
    </row>
    <row r="284" spans="2:8" x14ac:dyDescent="0.35">
      <c r="B284" s="9">
        <v>45028</v>
      </c>
      <c r="D284" t="s">
        <v>73</v>
      </c>
      <c r="E284" t="s">
        <v>74</v>
      </c>
      <c r="F284">
        <v>41</v>
      </c>
      <c r="G284" s="1">
        <v>6500</v>
      </c>
      <c r="H284" s="1">
        <f>sinentradas[[#This Row],[Amount Sale]]*sinentradas[[#This Row],[Sale Price ($)]]</f>
        <v>266500</v>
      </c>
    </row>
    <row r="285" spans="2:8" x14ac:dyDescent="0.35">
      <c r="B285" s="9">
        <v>45028</v>
      </c>
      <c r="D285" t="s">
        <v>73</v>
      </c>
      <c r="E285" t="s">
        <v>117</v>
      </c>
      <c r="F285">
        <v>50</v>
      </c>
      <c r="G285" s="1">
        <v>6500</v>
      </c>
      <c r="H285" s="1">
        <f>sinentradas[[#This Row],[Amount Sale]]*sinentradas[[#This Row],[Sale Price ($)]]</f>
        <v>325000</v>
      </c>
    </row>
    <row r="286" spans="2:8" x14ac:dyDescent="0.35">
      <c r="B286" s="9">
        <v>45024</v>
      </c>
      <c r="C286">
        <v>225</v>
      </c>
      <c r="D286" t="s">
        <v>73</v>
      </c>
      <c r="E286" t="s">
        <v>18</v>
      </c>
      <c r="F286">
        <v>46</v>
      </c>
      <c r="G286" s="1">
        <v>6500</v>
      </c>
      <c r="H286" s="1">
        <f>sinentradas[[#This Row],[Amount Sale]]*sinentradas[[#This Row],[Sale Price ($)]]</f>
        <v>299000</v>
      </c>
    </row>
    <row r="287" spans="2:8" x14ac:dyDescent="0.35">
      <c r="B287" s="9">
        <v>45024</v>
      </c>
      <c r="C287">
        <v>224</v>
      </c>
      <c r="D287" t="s">
        <v>73</v>
      </c>
      <c r="E287" t="s">
        <v>129</v>
      </c>
      <c r="F287">
        <v>50</v>
      </c>
      <c r="G287" s="1">
        <v>6500</v>
      </c>
      <c r="H287" s="1">
        <f>sinentradas[[#This Row],[Amount Sale]]*sinentradas[[#This Row],[Sale Price ($)]]</f>
        <v>325000</v>
      </c>
    </row>
    <row r="288" spans="2:8" x14ac:dyDescent="0.35">
      <c r="B288" s="9">
        <v>45024</v>
      </c>
      <c r="C288">
        <v>223</v>
      </c>
      <c r="D288" t="s">
        <v>73</v>
      </c>
      <c r="E288" t="s">
        <v>131</v>
      </c>
      <c r="F288">
        <v>60</v>
      </c>
      <c r="G288" s="1">
        <v>6500</v>
      </c>
      <c r="H288" s="1">
        <f>sinentradas[[#This Row],[Amount Sale]]*sinentradas[[#This Row],[Sale Price ($)]]</f>
        <v>390000</v>
      </c>
    </row>
    <row r="289" spans="2:8" x14ac:dyDescent="0.35">
      <c r="B289" s="9">
        <v>45024</v>
      </c>
      <c r="C289">
        <v>221</v>
      </c>
      <c r="D289" t="s">
        <v>73</v>
      </c>
      <c r="E289" t="s">
        <v>117</v>
      </c>
      <c r="F289">
        <v>60</v>
      </c>
      <c r="G289" s="1">
        <v>6500</v>
      </c>
      <c r="H289" s="1">
        <f>sinentradas[[#This Row],[Amount Sale]]*sinentradas[[#This Row],[Sale Price ($)]]</f>
        <v>390000</v>
      </c>
    </row>
    <row r="290" spans="2:8" x14ac:dyDescent="0.35">
      <c r="B290" s="9">
        <v>45021</v>
      </c>
      <c r="C290">
        <v>220</v>
      </c>
      <c r="D290" t="s">
        <v>73</v>
      </c>
      <c r="E290" t="s">
        <v>117</v>
      </c>
      <c r="F290">
        <v>52</v>
      </c>
      <c r="G290" s="1">
        <v>6500</v>
      </c>
      <c r="H290" s="1">
        <f>sinentradas[[#This Row],[Amount Sale]]*sinentradas[[#This Row],[Sale Price ($)]]</f>
        <v>338000</v>
      </c>
    </row>
    <row r="291" spans="2:8" x14ac:dyDescent="0.35">
      <c r="B291" s="9">
        <v>45041</v>
      </c>
      <c r="C291">
        <v>237</v>
      </c>
      <c r="D291" t="s">
        <v>75</v>
      </c>
      <c r="E291" t="s">
        <v>124</v>
      </c>
      <c r="F291">
        <v>408</v>
      </c>
      <c r="G291" s="1">
        <v>6500</v>
      </c>
      <c r="H291" s="1">
        <f>sinentradas[[#This Row],[Amount Sale]]*sinentradas[[#This Row],[Sale Price ($)]]</f>
        <v>2652000</v>
      </c>
    </row>
    <row r="292" spans="2:8" x14ac:dyDescent="0.35">
      <c r="B292" s="9">
        <v>45040</v>
      </c>
      <c r="C292">
        <v>235</v>
      </c>
      <c r="D292" t="s">
        <v>75</v>
      </c>
      <c r="E292" t="s">
        <v>112</v>
      </c>
      <c r="F292">
        <v>150</v>
      </c>
      <c r="G292" s="1">
        <v>6500</v>
      </c>
      <c r="H292" s="1">
        <f>sinentradas[[#This Row],[Amount Sale]]*sinentradas[[#This Row],[Sale Price ($)]]</f>
        <v>975000</v>
      </c>
    </row>
    <row r="293" spans="2:8" x14ac:dyDescent="0.35">
      <c r="B293" s="9">
        <v>45036</v>
      </c>
      <c r="C293">
        <v>232</v>
      </c>
      <c r="D293" t="s">
        <v>75</v>
      </c>
      <c r="E293" t="s">
        <v>127</v>
      </c>
      <c r="F293">
        <v>161</v>
      </c>
      <c r="G293" s="1">
        <v>6500</v>
      </c>
      <c r="H293" s="1">
        <f>sinentradas[[#This Row],[Amount Sale]]*sinentradas[[#This Row],[Sale Price ($)]]</f>
        <v>1046500</v>
      </c>
    </row>
    <row r="294" spans="2:8" x14ac:dyDescent="0.35">
      <c r="B294" s="9">
        <v>45028</v>
      </c>
      <c r="C294">
        <v>231</v>
      </c>
      <c r="D294" t="s">
        <v>73</v>
      </c>
      <c r="E294" t="s">
        <v>117</v>
      </c>
      <c r="F294">
        <v>50</v>
      </c>
      <c r="G294" s="1">
        <v>6500</v>
      </c>
      <c r="H294" s="1">
        <f>sinentradas[[#This Row],[Amount Sale]]*sinentradas[[#This Row],[Sale Price ($)]]</f>
        <v>325000</v>
      </c>
    </row>
    <row r="295" spans="2:8" x14ac:dyDescent="0.35">
      <c r="B295" s="9">
        <v>45036</v>
      </c>
      <c r="C295">
        <v>234</v>
      </c>
      <c r="D295" t="s">
        <v>75</v>
      </c>
      <c r="E295" t="s">
        <v>109</v>
      </c>
      <c r="F295">
        <v>100</v>
      </c>
      <c r="G295" s="1">
        <v>6500</v>
      </c>
      <c r="H295" s="1">
        <f>sinentradas[[#This Row],[Amount Sale]]*sinentradas[[#This Row],[Sale Price ($)]]</f>
        <v>650000</v>
      </c>
    </row>
    <row r="296" spans="2:8" x14ac:dyDescent="0.35">
      <c r="B296" s="9">
        <v>45036</v>
      </c>
      <c r="C296">
        <v>233</v>
      </c>
      <c r="D296" t="s">
        <v>75</v>
      </c>
      <c r="E296" t="s">
        <v>76</v>
      </c>
      <c r="F296">
        <v>90</v>
      </c>
      <c r="G296" s="1">
        <v>6500</v>
      </c>
      <c r="H296" s="1">
        <f>sinentradas[[#This Row],[Amount Sale]]*sinentradas[[#This Row],[Sale Price ($)]]</f>
        <v>585000</v>
      </c>
    </row>
    <row r="297" spans="2:8" x14ac:dyDescent="0.35">
      <c r="B297" s="9">
        <v>45054</v>
      </c>
      <c r="C297">
        <v>239</v>
      </c>
      <c r="D297" t="s">
        <v>75</v>
      </c>
      <c r="E297" t="s">
        <v>126</v>
      </c>
      <c r="F297">
        <v>441</v>
      </c>
      <c r="G297" s="1">
        <v>6500</v>
      </c>
      <c r="H297" s="1">
        <f>sinentradas[[#This Row],[Amount Sale]]*sinentradas[[#This Row],[Sale Price ($)]]</f>
        <v>2866500</v>
      </c>
    </row>
    <row r="298" spans="2:8" x14ac:dyDescent="0.35">
      <c r="B298" s="9">
        <v>45054</v>
      </c>
      <c r="C298">
        <v>240</v>
      </c>
      <c r="D298" t="s">
        <v>75</v>
      </c>
      <c r="E298" t="s">
        <v>112</v>
      </c>
      <c r="F298">
        <v>236</v>
      </c>
      <c r="G298" s="1">
        <v>6500</v>
      </c>
      <c r="H298" s="1">
        <f>sinentradas[[#This Row],[Amount Sale]]*sinentradas[[#This Row],[Sale Price ($)]]</f>
        <v>1534000</v>
      </c>
    </row>
    <row r="299" spans="2:8" x14ac:dyDescent="0.35">
      <c r="B299" s="9">
        <v>45054</v>
      </c>
      <c r="C299">
        <v>241</v>
      </c>
      <c r="D299" t="s">
        <v>75</v>
      </c>
      <c r="E299" t="s">
        <v>117</v>
      </c>
      <c r="F299">
        <v>170</v>
      </c>
      <c r="G299" s="1">
        <v>6500</v>
      </c>
      <c r="H299" s="1">
        <f>sinentradas[[#This Row],[Amount Sale]]*sinentradas[[#This Row],[Sale Price ($)]]</f>
        <v>1105000</v>
      </c>
    </row>
    <row r="300" spans="2:8" x14ac:dyDescent="0.35">
      <c r="B300" s="9">
        <v>45054</v>
      </c>
      <c r="C300">
        <v>242</v>
      </c>
      <c r="D300" t="s">
        <v>75</v>
      </c>
      <c r="E300" t="s">
        <v>129</v>
      </c>
      <c r="F300">
        <v>50</v>
      </c>
      <c r="G300" s="1">
        <v>6500</v>
      </c>
      <c r="H300" s="1">
        <f>sinentradas[[#This Row],[Amount Sale]]*sinentradas[[#This Row],[Sale Price ($)]]</f>
        <v>325000</v>
      </c>
    </row>
    <row r="301" spans="2:8" x14ac:dyDescent="0.35">
      <c r="B301" s="9">
        <v>45055</v>
      </c>
      <c r="C301">
        <v>243</v>
      </c>
      <c r="D301" t="s">
        <v>75</v>
      </c>
      <c r="E301" t="s">
        <v>129</v>
      </c>
      <c r="F301">
        <v>100</v>
      </c>
      <c r="G301" s="1">
        <v>6500</v>
      </c>
      <c r="H301" s="1">
        <f>sinentradas[[#This Row],[Amount Sale]]*sinentradas[[#This Row],[Sale Price ($)]]</f>
        <v>650000</v>
      </c>
    </row>
    <row r="302" spans="2:8" x14ac:dyDescent="0.35">
      <c r="B302" s="9">
        <v>45043</v>
      </c>
      <c r="C302">
        <v>238</v>
      </c>
      <c r="D302" t="s">
        <v>75</v>
      </c>
      <c r="E302" t="s">
        <v>77</v>
      </c>
      <c r="F302">
        <v>110</v>
      </c>
      <c r="G302" s="1">
        <v>6500</v>
      </c>
      <c r="H302" s="1">
        <f>sinentradas[[#This Row],[Amount Sale]]*sinentradas[[#This Row],[Sale Price ($)]]</f>
        <v>715000</v>
      </c>
    </row>
    <row r="303" spans="2:8" x14ac:dyDescent="0.35">
      <c r="B303" s="9">
        <v>45056</v>
      </c>
      <c r="C303">
        <v>244</v>
      </c>
      <c r="D303" t="s">
        <v>75</v>
      </c>
      <c r="E303" t="s">
        <v>131</v>
      </c>
      <c r="F303">
        <v>100</v>
      </c>
      <c r="G303" s="1">
        <v>6500</v>
      </c>
      <c r="H303" s="1">
        <f>sinentradas[[#This Row],[Amount Sale]]*sinentradas[[#This Row],[Sale Price ($)]]</f>
        <v>650000</v>
      </c>
    </row>
    <row r="304" spans="2:8" x14ac:dyDescent="0.35">
      <c r="B304" s="9">
        <v>45058</v>
      </c>
      <c r="C304">
        <v>245</v>
      </c>
      <c r="D304" t="s">
        <v>75</v>
      </c>
      <c r="E304" t="s">
        <v>127</v>
      </c>
      <c r="F304">
        <v>155</v>
      </c>
      <c r="G304" s="1">
        <v>6500</v>
      </c>
      <c r="H304" s="1">
        <f>sinentradas[[#This Row],[Amount Sale]]*sinentradas[[#This Row],[Sale Price ($)]]</f>
        <v>1007500</v>
      </c>
    </row>
    <row r="305" spans="2:8" x14ac:dyDescent="0.35">
      <c r="B305" s="9">
        <v>45104</v>
      </c>
      <c r="C305">
        <v>246</v>
      </c>
      <c r="D305" t="s">
        <v>78</v>
      </c>
      <c r="E305" t="s">
        <v>77</v>
      </c>
      <c r="F305">
        <v>200</v>
      </c>
      <c r="G305" s="1">
        <v>6500</v>
      </c>
      <c r="H305" s="1">
        <f>sinentradas[[#This Row],[Amount Sale]]*sinentradas[[#This Row],[Sale Price ($)]]</f>
        <v>1300000</v>
      </c>
    </row>
    <row r="306" spans="2:8" x14ac:dyDescent="0.35">
      <c r="B306" s="9">
        <v>45103</v>
      </c>
      <c r="C306">
        <v>247</v>
      </c>
      <c r="D306" t="s">
        <v>78</v>
      </c>
      <c r="E306" t="s">
        <v>117</v>
      </c>
      <c r="F306">
        <v>120</v>
      </c>
      <c r="G306" s="1">
        <v>6500</v>
      </c>
      <c r="H306" s="1">
        <f>sinentradas[[#This Row],[Amount Sale]]*sinentradas[[#This Row],[Sale Price ($)]]</f>
        <v>780000</v>
      </c>
    </row>
    <row r="307" spans="2:8" x14ac:dyDescent="0.35">
      <c r="B307" s="9">
        <v>45103</v>
      </c>
      <c r="C307">
        <v>248</v>
      </c>
      <c r="D307" t="s">
        <v>78</v>
      </c>
      <c r="E307" t="s">
        <v>129</v>
      </c>
      <c r="F307">
        <v>93</v>
      </c>
      <c r="G307" s="1">
        <v>6500</v>
      </c>
      <c r="H307" s="1">
        <f>sinentradas[[#This Row],[Amount Sale]]*sinentradas[[#This Row],[Sale Price ($)]]</f>
        <v>604500</v>
      </c>
    </row>
    <row r="308" spans="2:8" x14ac:dyDescent="0.35">
      <c r="B308" s="9">
        <v>45103</v>
      </c>
      <c r="C308">
        <v>249</v>
      </c>
      <c r="D308" t="s">
        <v>78</v>
      </c>
      <c r="E308" t="s">
        <v>125</v>
      </c>
      <c r="F308">
        <v>180</v>
      </c>
      <c r="G308" s="1">
        <v>6500</v>
      </c>
      <c r="H308" s="1">
        <f>sinentradas[[#This Row],[Amount Sale]]*sinentradas[[#This Row],[Sale Price ($)]]</f>
        <v>1170000</v>
      </c>
    </row>
    <row r="309" spans="2:8" x14ac:dyDescent="0.35">
      <c r="B309" s="9">
        <v>45103</v>
      </c>
      <c r="C309">
        <v>250</v>
      </c>
      <c r="D309" t="s">
        <v>78</v>
      </c>
      <c r="E309" t="s">
        <v>109</v>
      </c>
      <c r="F309">
        <v>100</v>
      </c>
      <c r="G309" s="1">
        <v>6500</v>
      </c>
      <c r="H309" s="1">
        <f>sinentradas[[#This Row],[Amount Sale]]*sinentradas[[#This Row],[Sale Price ($)]]</f>
        <v>650000</v>
      </c>
    </row>
    <row r="310" spans="2:8" x14ac:dyDescent="0.35">
      <c r="B310" s="9">
        <v>45103</v>
      </c>
      <c r="C310">
        <v>251</v>
      </c>
      <c r="D310" t="s">
        <v>78</v>
      </c>
      <c r="E310" t="s">
        <v>117</v>
      </c>
      <c r="F310">
        <v>35</v>
      </c>
      <c r="G310" s="1">
        <v>6500</v>
      </c>
      <c r="H310" s="1">
        <f>sinentradas[[#This Row],[Amount Sale]]*sinentradas[[#This Row],[Sale Price ($)]]</f>
        <v>227500</v>
      </c>
    </row>
    <row r="311" spans="2:8" x14ac:dyDescent="0.35">
      <c r="B311" s="9">
        <v>45104</v>
      </c>
      <c r="C311">
        <v>252</v>
      </c>
      <c r="D311" t="s">
        <v>78</v>
      </c>
      <c r="E311" t="s">
        <v>126</v>
      </c>
      <c r="F311">
        <v>442</v>
      </c>
      <c r="G311" s="1">
        <v>6500</v>
      </c>
      <c r="H311" s="1">
        <f>sinentradas[[#This Row],[Amount Sale]]*sinentradas[[#This Row],[Sale Price ($)]]</f>
        <v>2873000</v>
      </c>
    </row>
    <row r="312" spans="2:8" x14ac:dyDescent="0.35">
      <c r="B312" s="9">
        <v>45104</v>
      </c>
      <c r="C312">
        <v>253</v>
      </c>
      <c r="D312" t="s">
        <v>78</v>
      </c>
      <c r="E312" t="s">
        <v>79</v>
      </c>
      <c r="F312">
        <v>31</v>
      </c>
      <c r="G312" s="1">
        <v>6500</v>
      </c>
      <c r="H312" s="1">
        <f>sinentradas[[#This Row],[Amount Sale]]*sinentradas[[#This Row],[Sale Price ($)]]</f>
        <v>201500</v>
      </c>
    </row>
    <row r="313" spans="2:8" x14ac:dyDescent="0.35">
      <c r="B313" s="9">
        <v>45104</v>
      </c>
      <c r="C313">
        <v>254</v>
      </c>
      <c r="D313" t="s">
        <v>78</v>
      </c>
      <c r="E313" t="s">
        <v>117</v>
      </c>
      <c r="F313">
        <v>209</v>
      </c>
      <c r="G313" s="1">
        <v>6500</v>
      </c>
      <c r="H313" s="1">
        <f>sinentradas[[#This Row],[Amount Sale]]*sinentradas[[#This Row],[Sale Price ($)]]</f>
        <v>1358500</v>
      </c>
    </row>
    <row r="314" spans="2:8" x14ac:dyDescent="0.35">
      <c r="B314" s="9">
        <v>45104</v>
      </c>
      <c r="D314" t="s">
        <v>78</v>
      </c>
      <c r="E314" t="s">
        <v>33</v>
      </c>
      <c r="F314">
        <v>4</v>
      </c>
      <c r="G314" s="1"/>
      <c r="H314" s="1"/>
    </row>
    <row r="315" spans="2:8" x14ac:dyDescent="0.35">
      <c r="B315" s="9">
        <v>45119</v>
      </c>
      <c r="C315">
        <v>255</v>
      </c>
      <c r="D315" t="s">
        <v>78</v>
      </c>
      <c r="E315" t="s">
        <v>126</v>
      </c>
      <c r="F315">
        <v>463</v>
      </c>
      <c r="G315" s="1">
        <v>6500</v>
      </c>
      <c r="H315" s="1">
        <f>sinentradas[[#This Row],[Amount Sale]]*sinentradas[[#This Row],[Sale Price ($)]]</f>
        <v>3009500</v>
      </c>
    </row>
    <row r="316" spans="2:8" x14ac:dyDescent="0.35">
      <c r="B316" s="9">
        <v>45119</v>
      </c>
      <c r="C316">
        <v>256</v>
      </c>
      <c r="D316" t="s">
        <v>78</v>
      </c>
      <c r="E316" t="s">
        <v>62</v>
      </c>
      <c r="F316">
        <v>386</v>
      </c>
      <c r="G316" s="1">
        <v>6500</v>
      </c>
      <c r="H316" s="1">
        <f>sinentradas[[#This Row],[Amount Sale]]*sinentradas[[#This Row],[Sale Price ($)]]</f>
        <v>2509000</v>
      </c>
    </row>
    <row r="317" spans="2:8" x14ac:dyDescent="0.35">
      <c r="B317" s="9">
        <v>45120</v>
      </c>
      <c r="C317">
        <v>257</v>
      </c>
      <c r="D317" t="s">
        <v>78</v>
      </c>
      <c r="E317" t="s">
        <v>76</v>
      </c>
      <c r="F317">
        <v>40</v>
      </c>
      <c r="G317" s="1">
        <v>6500</v>
      </c>
      <c r="H317" s="1">
        <f>sinentradas[[#This Row],[Amount Sale]]*sinentradas[[#This Row],[Sale Price ($)]]</f>
        <v>260000</v>
      </c>
    </row>
    <row r="318" spans="2:8" x14ac:dyDescent="0.35">
      <c r="B318" s="9">
        <v>45126</v>
      </c>
      <c r="C318">
        <v>258</v>
      </c>
      <c r="D318" t="s">
        <v>81</v>
      </c>
      <c r="E318" t="s">
        <v>129</v>
      </c>
      <c r="F318">
        <v>110</v>
      </c>
      <c r="G318" s="1">
        <v>6500</v>
      </c>
      <c r="H318" s="1">
        <f>sinentradas[[#This Row],[Amount Sale]]*sinentradas[[#This Row],[Sale Price ($)]]</f>
        <v>715000</v>
      </c>
    </row>
    <row r="319" spans="2:8" x14ac:dyDescent="0.35">
      <c r="B319" s="9">
        <v>45126</v>
      </c>
      <c r="C319">
        <v>259</v>
      </c>
      <c r="D319" t="s">
        <v>81</v>
      </c>
      <c r="E319" t="s">
        <v>117</v>
      </c>
      <c r="F319">
        <v>100</v>
      </c>
      <c r="G319" s="1">
        <v>6500</v>
      </c>
      <c r="H319" s="1">
        <f>sinentradas[[#This Row],[Amount Sale]]*sinentradas[[#This Row],[Sale Price ($)]]</f>
        <v>650000</v>
      </c>
    </row>
    <row r="320" spans="2:8" x14ac:dyDescent="0.35">
      <c r="B320" s="9">
        <v>45127</v>
      </c>
      <c r="C320">
        <v>260</v>
      </c>
      <c r="D320" t="s">
        <v>81</v>
      </c>
      <c r="E320" t="s">
        <v>117</v>
      </c>
      <c r="F320">
        <v>27</v>
      </c>
      <c r="G320" s="1">
        <v>6500</v>
      </c>
      <c r="H320" s="1">
        <f>sinentradas[[#This Row],[Amount Sale]]*sinentradas[[#This Row],[Sale Price ($)]]</f>
        <v>175500</v>
      </c>
    </row>
    <row r="321" spans="2:8" x14ac:dyDescent="0.35">
      <c r="B321" s="9">
        <v>45127</v>
      </c>
      <c r="C321">
        <v>261</v>
      </c>
      <c r="D321" t="s">
        <v>81</v>
      </c>
      <c r="E321" t="s">
        <v>125</v>
      </c>
      <c r="F321">
        <v>180</v>
      </c>
      <c r="G321" s="1">
        <v>6500</v>
      </c>
      <c r="H321" s="1">
        <f>sinentradas[[#This Row],[Amount Sale]]*sinentradas[[#This Row],[Sale Price ($)]]</f>
        <v>1170000</v>
      </c>
    </row>
    <row r="322" spans="2:8" x14ac:dyDescent="0.35">
      <c r="B322" s="9">
        <v>45127</v>
      </c>
      <c r="C322">
        <v>262</v>
      </c>
      <c r="D322" t="s">
        <v>81</v>
      </c>
      <c r="E322" t="s">
        <v>117</v>
      </c>
      <c r="F322">
        <v>300</v>
      </c>
      <c r="G322" s="1">
        <v>6500</v>
      </c>
      <c r="H322" s="1">
        <f>sinentradas[[#This Row],[Amount Sale]]*sinentradas[[#This Row],[Sale Price ($)]]</f>
        <v>1950000</v>
      </c>
    </row>
    <row r="323" spans="2:8" x14ac:dyDescent="0.35">
      <c r="B323" s="9">
        <v>45128</v>
      </c>
      <c r="C323">
        <v>263</v>
      </c>
      <c r="D323" t="s">
        <v>81</v>
      </c>
      <c r="E323" t="s">
        <v>124</v>
      </c>
      <c r="F323">
        <v>447</v>
      </c>
      <c r="G323" s="1">
        <v>6500</v>
      </c>
      <c r="H323" s="1">
        <f>sinentradas[[#This Row],[Amount Sale]]*sinentradas[[#This Row],[Sale Price ($)]]</f>
        <v>2905500</v>
      </c>
    </row>
    <row r="324" spans="2:8" x14ac:dyDescent="0.35">
      <c r="B324" s="9">
        <v>45128</v>
      </c>
      <c r="C324">
        <v>264</v>
      </c>
      <c r="D324" t="s">
        <v>81</v>
      </c>
      <c r="E324" t="s">
        <v>112</v>
      </c>
      <c r="F324">
        <v>254</v>
      </c>
      <c r="G324" s="1">
        <v>6500</v>
      </c>
      <c r="H324" s="1">
        <f>sinentradas[[#This Row],[Amount Sale]]*sinentradas[[#This Row],[Sale Price ($)]]</f>
        <v>1651000</v>
      </c>
    </row>
    <row r="325" spans="2:8" x14ac:dyDescent="0.35">
      <c r="B325" s="9">
        <v>45128</v>
      </c>
      <c r="C325">
        <v>265</v>
      </c>
      <c r="D325" t="s">
        <v>81</v>
      </c>
      <c r="E325" t="s">
        <v>131</v>
      </c>
      <c r="F325">
        <v>120</v>
      </c>
      <c r="G325" s="1">
        <v>6500</v>
      </c>
      <c r="H325" s="1">
        <f>sinentradas[[#This Row],[Amount Sale]]*sinentradas[[#This Row],[Sale Price ($)]]</f>
        <v>780000</v>
      </c>
    </row>
    <row r="326" spans="2:8" x14ac:dyDescent="0.35">
      <c r="B326" s="9">
        <v>45134</v>
      </c>
      <c r="C326">
        <v>266</v>
      </c>
      <c r="D326" t="s">
        <v>81</v>
      </c>
      <c r="E326" t="s">
        <v>117</v>
      </c>
      <c r="F326">
        <v>98</v>
      </c>
      <c r="G326" s="1">
        <v>6500</v>
      </c>
      <c r="H326" s="1">
        <f>sinentradas[[#This Row],[Amount Sale]]*sinentradas[[#This Row],[Sale Price ($)]]</f>
        <v>637000</v>
      </c>
    </row>
    <row r="327" spans="2:8" x14ac:dyDescent="0.35">
      <c r="B327" s="9">
        <v>45136</v>
      </c>
      <c r="C327">
        <v>267</v>
      </c>
      <c r="D327" t="s">
        <v>81</v>
      </c>
      <c r="E327" t="s">
        <v>126</v>
      </c>
      <c r="F327">
        <v>402</v>
      </c>
      <c r="G327" s="1">
        <v>6500</v>
      </c>
      <c r="H327" s="1">
        <f>sinentradas[[#This Row],[Amount Sale]]*sinentradas[[#This Row],[Sale Price ($)]]</f>
        <v>2613000</v>
      </c>
    </row>
    <row r="328" spans="2:8" x14ac:dyDescent="0.35">
      <c r="B328" s="9">
        <v>45136</v>
      </c>
      <c r="C328">
        <v>268</v>
      </c>
      <c r="D328" t="s">
        <v>81</v>
      </c>
      <c r="E328" t="s">
        <v>117</v>
      </c>
      <c r="F328">
        <v>170</v>
      </c>
      <c r="G328" s="1">
        <v>6500</v>
      </c>
      <c r="H328" s="1">
        <f>sinentradas[[#This Row],[Amount Sale]]*sinentradas[[#This Row],[Sale Price ($)]]</f>
        <v>1105000</v>
      </c>
    </row>
    <row r="329" spans="2:8" x14ac:dyDescent="0.35">
      <c r="B329" s="9">
        <v>45138</v>
      </c>
      <c r="C329">
        <v>269</v>
      </c>
      <c r="D329" t="s">
        <v>81</v>
      </c>
      <c r="E329" t="s">
        <v>112</v>
      </c>
      <c r="F329">
        <v>181</v>
      </c>
      <c r="G329" s="1">
        <v>6500</v>
      </c>
      <c r="H329" s="1">
        <f>sinentradas[[#This Row],[Amount Sale]]*sinentradas[[#This Row],[Sale Price ($)]]</f>
        <v>1176500</v>
      </c>
    </row>
    <row r="330" spans="2:8" x14ac:dyDescent="0.35">
      <c r="B330" s="9">
        <v>45141</v>
      </c>
      <c r="C330">
        <v>270</v>
      </c>
      <c r="D330" t="s">
        <v>81</v>
      </c>
      <c r="E330" t="s">
        <v>117</v>
      </c>
      <c r="F330">
        <v>120</v>
      </c>
      <c r="G330" s="1">
        <v>6500</v>
      </c>
      <c r="H330" s="1">
        <f>sinentradas[[#This Row],[Amount Sale]]*sinentradas[[#This Row],[Sale Price ($)]]</f>
        <v>780000</v>
      </c>
    </row>
    <row r="331" spans="2:8" x14ac:dyDescent="0.35">
      <c r="B331" s="9">
        <v>45141</v>
      </c>
      <c r="C331">
        <v>271</v>
      </c>
      <c r="D331" t="s">
        <v>81</v>
      </c>
      <c r="E331" t="s">
        <v>129</v>
      </c>
      <c r="F331">
        <v>50</v>
      </c>
      <c r="G331" s="1">
        <v>6500</v>
      </c>
      <c r="H331" s="1">
        <f>sinentradas[[#This Row],[Amount Sale]]*sinentradas[[#This Row],[Sale Price ($)]]</f>
        <v>325000</v>
      </c>
    </row>
    <row r="332" spans="2:8" x14ac:dyDescent="0.35">
      <c r="B332" s="9">
        <v>45141</v>
      </c>
      <c r="C332">
        <v>272</v>
      </c>
      <c r="D332" t="s">
        <v>81</v>
      </c>
      <c r="E332" t="s">
        <v>112</v>
      </c>
      <c r="F332">
        <v>253</v>
      </c>
      <c r="G332" s="1">
        <v>6500</v>
      </c>
      <c r="H332" s="1">
        <f>sinentradas[[#This Row],[Amount Sale]]*sinentradas[[#This Row],[Sale Price ($)]]</f>
        <v>1644500</v>
      </c>
    </row>
    <row r="333" spans="2:8" x14ac:dyDescent="0.35">
      <c r="B333" s="9">
        <v>45142</v>
      </c>
      <c r="C333">
        <v>273</v>
      </c>
      <c r="D333" t="s">
        <v>81</v>
      </c>
      <c r="E333" t="s">
        <v>112</v>
      </c>
      <c r="F333">
        <v>245</v>
      </c>
      <c r="G333" s="1">
        <v>6500</v>
      </c>
      <c r="H333" s="1">
        <f>sinentradas[[#This Row],[Amount Sale]]*sinentradas[[#This Row],[Sale Price ($)]]</f>
        <v>1592500</v>
      </c>
    </row>
    <row r="334" spans="2:8" x14ac:dyDescent="0.35">
      <c r="B334" s="9">
        <v>45142</v>
      </c>
      <c r="C334">
        <v>274</v>
      </c>
      <c r="D334" t="s">
        <v>81</v>
      </c>
      <c r="E334" t="s">
        <v>109</v>
      </c>
      <c r="F334">
        <v>100</v>
      </c>
      <c r="G334" s="1">
        <v>6500</v>
      </c>
      <c r="H334" s="1">
        <f>sinentradas[[#This Row],[Amount Sale]]*sinentradas[[#This Row],[Sale Price ($)]]</f>
        <v>650000</v>
      </c>
    </row>
    <row r="335" spans="2:8" x14ac:dyDescent="0.35">
      <c r="B335" s="9">
        <v>45201</v>
      </c>
      <c r="C335">
        <v>278</v>
      </c>
      <c r="D335" t="s">
        <v>83</v>
      </c>
      <c r="E335" t="s">
        <v>125</v>
      </c>
      <c r="F335">
        <v>60</v>
      </c>
      <c r="G335" s="1">
        <v>6500</v>
      </c>
      <c r="H335" s="1">
        <f>sinentradas[[#This Row],[Amount Sale]]*sinentradas[[#This Row],[Sale Price ($)]]</f>
        <v>390000</v>
      </c>
    </row>
    <row r="336" spans="2:8" x14ac:dyDescent="0.35">
      <c r="B336" s="9">
        <v>45201</v>
      </c>
      <c r="C336">
        <v>279</v>
      </c>
      <c r="D336" t="s">
        <v>83</v>
      </c>
      <c r="E336" t="s">
        <v>31</v>
      </c>
      <c r="F336">
        <v>70</v>
      </c>
      <c r="G336" s="1">
        <v>6500</v>
      </c>
      <c r="H336" s="1">
        <f>sinentradas[[#This Row],[Amount Sale]]*sinentradas[[#This Row],[Sale Price ($)]]</f>
        <v>455000</v>
      </c>
    </row>
    <row r="337" spans="2:8" x14ac:dyDescent="0.35">
      <c r="B337" s="9">
        <v>45203</v>
      </c>
      <c r="C337">
        <v>280</v>
      </c>
      <c r="D337" t="s">
        <v>83</v>
      </c>
      <c r="E337" t="s">
        <v>123</v>
      </c>
      <c r="F337">
        <v>31</v>
      </c>
      <c r="G337" s="1">
        <v>6500</v>
      </c>
      <c r="H337" s="1">
        <f>sinentradas[[#This Row],[Amount Sale]]*sinentradas[[#This Row],[Sale Price ($)]]</f>
        <v>201500</v>
      </c>
    </row>
    <row r="338" spans="2:8" x14ac:dyDescent="0.35">
      <c r="B338" s="9">
        <v>45205</v>
      </c>
      <c r="C338">
        <v>281</v>
      </c>
      <c r="D338" t="s">
        <v>83</v>
      </c>
      <c r="E338" t="s">
        <v>109</v>
      </c>
      <c r="F338">
        <v>48</v>
      </c>
      <c r="G338" s="1">
        <v>6500</v>
      </c>
      <c r="H338" s="1">
        <f>sinentradas[[#This Row],[Amount Sale]]*sinentradas[[#This Row],[Sale Price ($)]]</f>
        <v>312000</v>
      </c>
    </row>
    <row r="339" spans="2:8" x14ac:dyDescent="0.35">
      <c r="B339" s="9">
        <v>45209</v>
      </c>
      <c r="C339">
        <v>283</v>
      </c>
      <c r="D339" t="s">
        <v>83</v>
      </c>
      <c r="E339" t="s">
        <v>77</v>
      </c>
      <c r="F339">
        <v>100</v>
      </c>
      <c r="G339" s="1">
        <v>6500</v>
      </c>
      <c r="H339" s="1">
        <f>sinentradas[[#This Row],[Amount Sale]]*sinentradas[[#This Row],[Sale Price ($)]]</f>
        <v>650000</v>
      </c>
    </row>
    <row r="340" spans="2:8" x14ac:dyDescent="0.35">
      <c r="B340" s="9">
        <v>45209</v>
      </c>
      <c r="C340">
        <v>284</v>
      </c>
      <c r="D340" t="s">
        <v>83</v>
      </c>
      <c r="E340" t="s">
        <v>125</v>
      </c>
      <c r="F340">
        <v>60</v>
      </c>
      <c r="G340" s="1">
        <v>6500</v>
      </c>
      <c r="H340" s="1">
        <f>sinentradas[[#This Row],[Amount Sale]]*sinentradas[[#This Row],[Sale Price ($)]]</f>
        <v>390000</v>
      </c>
    </row>
    <row r="341" spans="2:8" x14ac:dyDescent="0.35">
      <c r="B341" s="9">
        <v>45209</v>
      </c>
      <c r="C341">
        <v>285</v>
      </c>
      <c r="D341" t="s">
        <v>83</v>
      </c>
      <c r="E341" t="s">
        <v>120</v>
      </c>
      <c r="F341">
        <v>95</v>
      </c>
      <c r="G341" s="1">
        <v>6500</v>
      </c>
      <c r="H341" s="1">
        <f>sinentradas[[#This Row],[Amount Sale]]*sinentradas[[#This Row],[Sale Price ($)]]</f>
        <v>617500</v>
      </c>
    </row>
    <row r="342" spans="2:8" x14ac:dyDescent="0.35">
      <c r="B342" s="9">
        <v>45209</v>
      </c>
      <c r="C342">
        <v>286</v>
      </c>
      <c r="D342" t="s">
        <v>83</v>
      </c>
      <c r="E342" t="s">
        <v>31</v>
      </c>
      <c r="F342">
        <v>48</v>
      </c>
      <c r="G342" s="1">
        <v>6500</v>
      </c>
      <c r="H342" s="1">
        <f>sinentradas[[#This Row],[Amount Sale]]*sinentradas[[#This Row],[Sale Price ($)]]</f>
        <v>312000</v>
      </c>
    </row>
    <row r="343" spans="2:8" x14ac:dyDescent="0.35">
      <c r="B343" s="9">
        <v>45210</v>
      </c>
      <c r="C343">
        <v>288</v>
      </c>
      <c r="D343" t="s">
        <v>83</v>
      </c>
      <c r="E343" t="s">
        <v>85</v>
      </c>
      <c r="F343">
        <v>39</v>
      </c>
      <c r="G343" s="1">
        <v>6500</v>
      </c>
      <c r="H343" s="1">
        <f>sinentradas[[#This Row],[Amount Sale]]*sinentradas[[#This Row],[Sale Price ($)]]</f>
        <v>253500</v>
      </c>
    </row>
    <row r="344" spans="2:8" x14ac:dyDescent="0.35">
      <c r="B344" s="9">
        <v>45211</v>
      </c>
      <c r="C344">
        <v>290</v>
      </c>
      <c r="D344" t="s">
        <v>83</v>
      </c>
      <c r="E344" t="s">
        <v>112</v>
      </c>
      <c r="F344">
        <v>100</v>
      </c>
      <c r="G344" s="1">
        <v>6500</v>
      </c>
      <c r="H344" s="1">
        <f>sinentradas[[#This Row],[Amount Sale]]*sinentradas[[#This Row],[Sale Price ($)]]</f>
        <v>650000</v>
      </c>
    </row>
    <row r="345" spans="2:8" x14ac:dyDescent="0.35">
      <c r="B345" s="9">
        <v>45213</v>
      </c>
      <c r="C345">
        <v>291</v>
      </c>
      <c r="D345" t="s">
        <v>83</v>
      </c>
      <c r="E345" t="s">
        <v>123</v>
      </c>
      <c r="F345">
        <v>45</v>
      </c>
      <c r="G345" s="1">
        <v>6500</v>
      </c>
      <c r="H345" s="1">
        <f>sinentradas[[#This Row],[Amount Sale]]*sinentradas[[#This Row],[Sale Price ($)]]</f>
        <v>292500</v>
      </c>
    </row>
    <row r="346" spans="2:8" x14ac:dyDescent="0.35">
      <c r="B346" s="9">
        <v>45215</v>
      </c>
      <c r="C346">
        <v>292</v>
      </c>
      <c r="D346" t="s">
        <v>83</v>
      </c>
      <c r="E346" t="s">
        <v>33</v>
      </c>
      <c r="F346">
        <v>56</v>
      </c>
      <c r="G346" s="1"/>
      <c r="H346" s="1"/>
    </row>
    <row r="347" spans="2:8" x14ac:dyDescent="0.35">
      <c r="B347" s="9">
        <v>45216</v>
      </c>
      <c r="C347">
        <v>293</v>
      </c>
      <c r="D347" t="s">
        <v>83</v>
      </c>
      <c r="E347" t="s">
        <v>120</v>
      </c>
      <c r="F347">
        <v>107</v>
      </c>
      <c r="G347" s="1">
        <v>6500</v>
      </c>
      <c r="H347" s="1">
        <f>sinentradas[[#This Row],[Amount Sale]]*sinentradas[[#This Row],[Sale Price ($)]]</f>
        <v>695500</v>
      </c>
    </row>
    <row r="348" spans="2:8" x14ac:dyDescent="0.35">
      <c r="B348" s="9">
        <v>45216</v>
      </c>
      <c r="C348">
        <v>294</v>
      </c>
      <c r="D348" t="s">
        <v>83</v>
      </c>
      <c r="E348" t="s">
        <v>125</v>
      </c>
      <c r="F348">
        <v>104</v>
      </c>
      <c r="G348" s="1">
        <v>6500</v>
      </c>
      <c r="H348" s="1">
        <f>sinentradas[[#This Row],[Amount Sale]]*sinentradas[[#This Row],[Sale Price ($)]]</f>
        <v>676000</v>
      </c>
    </row>
    <row r="349" spans="2:8" x14ac:dyDescent="0.35">
      <c r="B349" s="9">
        <v>45216</v>
      </c>
      <c r="C349">
        <v>295</v>
      </c>
      <c r="D349" t="s">
        <v>84</v>
      </c>
      <c r="E349" t="s">
        <v>117</v>
      </c>
      <c r="F349">
        <v>230</v>
      </c>
      <c r="G349" s="1">
        <v>6500</v>
      </c>
      <c r="H349" s="1">
        <f>sinentradas[[#This Row],[Amount Sale]]*sinentradas[[#This Row],[Sale Price ($)]]</f>
        <v>1495000</v>
      </c>
    </row>
    <row r="350" spans="2:8" x14ac:dyDescent="0.35">
      <c r="B350" s="9">
        <v>45217</v>
      </c>
      <c r="C350">
        <v>297</v>
      </c>
      <c r="D350" t="s">
        <v>84</v>
      </c>
      <c r="E350" t="s">
        <v>77</v>
      </c>
      <c r="F350">
        <v>144</v>
      </c>
      <c r="G350" s="1">
        <v>6500</v>
      </c>
      <c r="H350" s="1">
        <f>sinentradas[[#This Row],[Amount Sale]]*sinentradas[[#This Row],[Sale Price ($)]]</f>
        <v>936000</v>
      </c>
    </row>
    <row r="351" spans="2:8" x14ac:dyDescent="0.35">
      <c r="B351" s="9">
        <v>45217</v>
      </c>
      <c r="C351">
        <v>298</v>
      </c>
      <c r="D351" t="s">
        <v>84</v>
      </c>
      <c r="E351" t="s">
        <v>129</v>
      </c>
      <c r="F351">
        <v>50</v>
      </c>
      <c r="G351" s="1">
        <v>6500</v>
      </c>
      <c r="H351" s="1">
        <f>sinentradas[[#This Row],[Amount Sale]]*sinentradas[[#This Row],[Sale Price ($)]]</f>
        <v>325000</v>
      </c>
    </row>
    <row r="352" spans="2:8" x14ac:dyDescent="0.35">
      <c r="B352" s="9">
        <v>45219</v>
      </c>
      <c r="C352">
        <v>300</v>
      </c>
      <c r="D352" t="s">
        <v>84</v>
      </c>
      <c r="E352" t="s">
        <v>120</v>
      </c>
      <c r="F352">
        <v>185</v>
      </c>
      <c r="G352" s="1">
        <v>6500</v>
      </c>
      <c r="H352" s="1">
        <f>sinentradas[[#This Row],[Amount Sale]]*sinentradas[[#This Row],[Sale Price ($)]]</f>
        <v>1202500</v>
      </c>
    </row>
    <row r="353" spans="2:8" x14ac:dyDescent="0.35">
      <c r="B353" s="9">
        <v>45240</v>
      </c>
      <c r="C353">
        <v>302</v>
      </c>
      <c r="D353" t="s">
        <v>84</v>
      </c>
      <c r="E353" t="s">
        <v>77</v>
      </c>
      <c r="F353">
        <v>175</v>
      </c>
      <c r="G353" s="1">
        <v>6500</v>
      </c>
      <c r="H353" s="1">
        <f>sinentradas[[#This Row],[Amount Sale]]*sinentradas[[#This Row],[Sale Price ($)]]</f>
        <v>1137500</v>
      </c>
    </row>
    <row r="354" spans="2:8" x14ac:dyDescent="0.35">
      <c r="B354" s="9">
        <v>45240</v>
      </c>
      <c r="C354">
        <v>303</v>
      </c>
      <c r="D354" t="s">
        <v>84</v>
      </c>
      <c r="E354" t="s">
        <v>129</v>
      </c>
      <c r="F354">
        <v>80</v>
      </c>
      <c r="G354" s="1">
        <v>6500</v>
      </c>
      <c r="H354" s="1">
        <f>sinentradas[[#This Row],[Amount Sale]]*sinentradas[[#This Row],[Sale Price ($)]]</f>
        <v>520000</v>
      </c>
    </row>
    <row r="355" spans="2:8" x14ac:dyDescent="0.35">
      <c r="B355" s="9">
        <v>45240</v>
      </c>
      <c r="C355">
        <v>304</v>
      </c>
      <c r="D355" t="s">
        <v>84</v>
      </c>
      <c r="E355" t="s">
        <v>117</v>
      </c>
      <c r="F355">
        <v>60</v>
      </c>
      <c r="G355" s="1">
        <v>6500</v>
      </c>
      <c r="H355" s="1">
        <f>sinentradas[[#This Row],[Amount Sale]]*sinentradas[[#This Row],[Sale Price ($)]]</f>
        <v>390000</v>
      </c>
    </row>
    <row r="356" spans="2:8" x14ac:dyDescent="0.35">
      <c r="B356" s="9">
        <v>45241</v>
      </c>
      <c r="C356">
        <v>306</v>
      </c>
      <c r="D356" t="s">
        <v>84</v>
      </c>
      <c r="E356" t="s">
        <v>50</v>
      </c>
      <c r="F356">
        <v>66</v>
      </c>
      <c r="G356" s="1">
        <v>6500</v>
      </c>
      <c r="H356" s="1">
        <f>sinentradas[[#This Row],[Amount Sale]]*sinentradas[[#This Row],[Sale Price ($)]]</f>
        <v>429000</v>
      </c>
    </row>
    <row r="357" spans="2:8" x14ac:dyDescent="0.35">
      <c r="B357" s="9">
        <v>45241</v>
      </c>
      <c r="C357">
        <v>307</v>
      </c>
      <c r="D357" t="s">
        <v>84</v>
      </c>
      <c r="E357" t="s">
        <v>109</v>
      </c>
      <c r="F357">
        <v>60</v>
      </c>
      <c r="G357" s="1">
        <v>6500</v>
      </c>
      <c r="H357" s="1">
        <f>sinentradas[[#This Row],[Amount Sale]]*sinentradas[[#This Row],[Sale Price ($)]]</f>
        <v>390000</v>
      </c>
    </row>
    <row r="358" spans="2:8" x14ac:dyDescent="0.35">
      <c r="B358" s="9">
        <v>45241</v>
      </c>
      <c r="C358">
        <v>308</v>
      </c>
      <c r="D358" t="s">
        <v>84</v>
      </c>
      <c r="E358" t="s">
        <v>123</v>
      </c>
      <c r="F358">
        <v>20</v>
      </c>
      <c r="G358" s="1">
        <v>6500</v>
      </c>
      <c r="H358" s="1">
        <f>sinentradas[[#This Row],[Amount Sale]]*sinentradas[[#This Row],[Sale Price ($)]]</f>
        <v>130000</v>
      </c>
    </row>
    <row r="359" spans="2:8" x14ac:dyDescent="0.35">
      <c r="B359" s="9">
        <v>45242</v>
      </c>
      <c r="C359">
        <v>309</v>
      </c>
      <c r="D359" t="s">
        <v>84</v>
      </c>
      <c r="E359" t="s">
        <v>76</v>
      </c>
      <c r="F359">
        <v>70</v>
      </c>
      <c r="G359" s="1">
        <v>6500</v>
      </c>
      <c r="H359" s="1">
        <f>sinentradas[[#This Row],[Amount Sale]]*sinentradas[[#This Row],[Sale Price ($)]]</f>
        <v>455000</v>
      </c>
    </row>
    <row r="360" spans="2:8" x14ac:dyDescent="0.35">
      <c r="B360" s="9">
        <v>45244</v>
      </c>
      <c r="C360">
        <v>310</v>
      </c>
      <c r="D360" t="s">
        <v>84</v>
      </c>
      <c r="E360" t="s">
        <v>86</v>
      </c>
      <c r="F360">
        <v>18</v>
      </c>
      <c r="G360" s="1">
        <v>6500</v>
      </c>
      <c r="H360" s="1">
        <f>sinentradas[[#This Row],[Amount Sale]]*sinentradas[[#This Row],[Sale Price ($)]]</f>
        <v>117000</v>
      </c>
    </row>
    <row r="361" spans="2:8" x14ac:dyDescent="0.35">
      <c r="B361" s="9">
        <v>45246</v>
      </c>
      <c r="C361">
        <v>312</v>
      </c>
      <c r="D361" t="s">
        <v>84</v>
      </c>
      <c r="E361" t="s">
        <v>117</v>
      </c>
      <c r="F361">
        <v>30</v>
      </c>
      <c r="G361" s="1">
        <v>6500</v>
      </c>
      <c r="H361" s="1">
        <f>sinentradas[[#This Row],[Amount Sale]]*sinentradas[[#This Row],[Sale Price ($)]]</f>
        <v>195000</v>
      </c>
    </row>
    <row r="362" spans="2:8" x14ac:dyDescent="0.35">
      <c r="B362" s="9">
        <v>45250</v>
      </c>
      <c r="D362" t="s">
        <v>84</v>
      </c>
      <c r="E362" t="s">
        <v>120</v>
      </c>
      <c r="F362">
        <v>110</v>
      </c>
      <c r="G362" s="1">
        <v>6500</v>
      </c>
      <c r="H362" s="1">
        <f>sinentradas[[#This Row],[Amount Sale]]*sinentradas[[#This Row],[Sale Price ($)]]</f>
        <v>715000</v>
      </c>
    </row>
    <row r="363" spans="2:8" x14ac:dyDescent="0.35">
      <c r="B363" s="9">
        <v>45250</v>
      </c>
      <c r="D363" t="s">
        <v>84</v>
      </c>
      <c r="E363" t="s">
        <v>125</v>
      </c>
      <c r="F363">
        <v>112</v>
      </c>
      <c r="G363" s="1">
        <v>6500</v>
      </c>
      <c r="H363" s="1">
        <f>sinentradas[[#This Row],[Amount Sale]]*sinentradas[[#This Row],[Sale Price ($)]]</f>
        <v>728000</v>
      </c>
    </row>
    <row r="364" spans="2:8" x14ac:dyDescent="0.35">
      <c r="B364" s="9">
        <v>45250</v>
      </c>
      <c r="D364" t="s">
        <v>84</v>
      </c>
      <c r="E364" t="s">
        <v>129</v>
      </c>
      <c r="F364">
        <v>50</v>
      </c>
      <c r="G364" s="1">
        <v>6500</v>
      </c>
      <c r="H364" s="1">
        <f>sinentradas[[#This Row],[Amount Sale]]*sinentradas[[#This Row],[Sale Price ($)]]</f>
        <v>325000</v>
      </c>
    </row>
    <row r="365" spans="2:8" x14ac:dyDescent="0.35">
      <c r="B365" s="9">
        <v>45250</v>
      </c>
      <c r="D365" t="s">
        <v>84</v>
      </c>
      <c r="E365" t="s">
        <v>77</v>
      </c>
      <c r="F365">
        <v>209</v>
      </c>
      <c r="G365" s="1">
        <v>6500</v>
      </c>
      <c r="H365" s="1">
        <f>sinentradas[[#This Row],[Amount Sale]]*sinentradas[[#This Row],[Sale Price ($)]]</f>
        <v>1358500</v>
      </c>
    </row>
    <row r="366" spans="2:8" x14ac:dyDescent="0.35">
      <c r="B366" s="9">
        <v>45250</v>
      </c>
      <c r="D366" t="s">
        <v>84</v>
      </c>
      <c r="E366" t="s">
        <v>123</v>
      </c>
      <c r="F366">
        <v>30</v>
      </c>
      <c r="G366" s="1">
        <v>6500</v>
      </c>
      <c r="H366" s="1">
        <f>sinentradas[[#This Row],[Amount Sale]]*sinentradas[[#This Row],[Sale Price ($)]]</f>
        <v>195000</v>
      </c>
    </row>
    <row r="367" spans="2:8" x14ac:dyDescent="0.35">
      <c r="B367" s="9">
        <v>45282</v>
      </c>
      <c r="C367">
        <v>339</v>
      </c>
      <c r="D367" t="s">
        <v>88</v>
      </c>
      <c r="E367" t="s">
        <v>117</v>
      </c>
      <c r="F367">
        <v>60</v>
      </c>
      <c r="G367" s="1">
        <v>6500</v>
      </c>
      <c r="H367" s="1">
        <f>sinentradas[[#This Row],[Amount Sale]]*sinentradas[[#This Row],[Sale Price ($)]]</f>
        <v>390000</v>
      </c>
    </row>
    <row r="368" spans="2:8" x14ac:dyDescent="0.35">
      <c r="B368" s="9">
        <v>45282</v>
      </c>
      <c r="C368">
        <v>338</v>
      </c>
      <c r="D368" t="s">
        <v>88</v>
      </c>
      <c r="E368" t="s">
        <v>126</v>
      </c>
      <c r="F368">
        <v>199</v>
      </c>
      <c r="G368" s="1">
        <v>6500</v>
      </c>
      <c r="H368" s="1">
        <f>sinentradas[[#This Row],[Amount Sale]]*sinentradas[[#This Row],[Sale Price ($)]]</f>
        <v>1293500</v>
      </c>
    </row>
    <row r="369" spans="2:8" x14ac:dyDescent="0.35">
      <c r="B369" s="9">
        <v>45300</v>
      </c>
      <c r="C369">
        <v>347</v>
      </c>
      <c r="D369" t="s">
        <v>88</v>
      </c>
      <c r="E369" t="s">
        <v>117</v>
      </c>
      <c r="F369">
        <v>35</v>
      </c>
      <c r="G369" s="1">
        <v>6500</v>
      </c>
      <c r="H369" s="1">
        <f>sinentradas[[#This Row],[Amount Sale]]*sinentradas[[#This Row],[Sale Price ($)]]</f>
        <v>227500</v>
      </c>
    </row>
    <row r="370" spans="2:8" x14ac:dyDescent="0.35">
      <c r="B370" s="9">
        <v>45300</v>
      </c>
      <c r="C370">
        <v>348</v>
      </c>
      <c r="D370" t="s">
        <v>88</v>
      </c>
      <c r="E370" t="s">
        <v>125</v>
      </c>
      <c r="F370">
        <v>60</v>
      </c>
      <c r="G370" s="1">
        <v>6500</v>
      </c>
      <c r="H370" s="1">
        <f>sinentradas[[#This Row],[Amount Sale]]*sinentradas[[#This Row],[Sale Price ($)]]</f>
        <v>390000</v>
      </c>
    </row>
    <row r="371" spans="2:8" x14ac:dyDescent="0.35">
      <c r="B371" s="9">
        <v>45301</v>
      </c>
      <c r="C371">
        <v>349</v>
      </c>
      <c r="D371" t="s">
        <v>88</v>
      </c>
      <c r="E371" t="s">
        <v>76</v>
      </c>
      <c r="F371">
        <v>40</v>
      </c>
      <c r="G371" s="1">
        <v>6500</v>
      </c>
      <c r="H371" s="1">
        <f>sinentradas[[#This Row],[Amount Sale]]*sinentradas[[#This Row],[Sale Price ($)]]</f>
        <v>260000</v>
      </c>
    </row>
    <row r="372" spans="2:8" x14ac:dyDescent="0.35">
      <c r="B372" s="9">
        <v>45301</v>
      </c>
      <c r="C372">
        <v>351</v>
      </c>
      <c r="D372" t="s">
        <v>88</v>
      </c>
      <c r="E372" t="s">
        <v>117</v>
      </c>
      <c r="F372">
        <v>60</v>
      </c>
      <c r="G372" s="1">
        <v>6500</v>
      </c>
      <c r="H372" s="1">
        <f>sinentradas[[#This Row],[Amount Sale]]*sinentradas[[#This Row],[Sale Price ($)]]</f>
        <v>390000</v>
      </c>
    </row>
    <row r="373" spans="2:8" x14ac:dyDescent="0.35">
      <c r="B373" s="9">
        <v>45301</v>
      </c>
      <c r="C373">
        <v>352</v>
      </c>
      <c r="D373" t="s">
        <v>88</v>
      </c>
      <c r="E373" t="s">
        <v>109</v>
      </c>
      <c r="F373">
        <v>60</v>
      </c>
      <c r="G373" s="1">
        <v>6500</v>
      </c>
      <c r="H373" s="1">
        <f>sinentradas[[#This Row],[Amount Sale]]*sinentradas[[#This Row],[Sale Price ($)]]</f>
        <v>390000</v>
      </c>
    </row>
    <row r="374" spans="2:8" x14ac:dyDescent="0.35">
      <c r="B374" s="9">
        <v>45301</v>
      </c>
      <c r="C374">
        <v>350</v>
      </c>
      <c r="D374" t="s">
        <v>88</v>
      </c>
      <c r="E374" t="s">
        <v>33</v>
      </c>
      <c r="F374">
        <v>18</v>
      </c>
      <c r="G374" s="1">
        <v>6500</v>
      </c>
      <c r="H374" s="1">
        <f>sinentradas[[#This Row],[Amount Sale]]*sinentradas[[#This Row],[Sale Price ($)]]</f>
        <v>117000</v>
      </c>
    </row>
    <row r="375" spans="2:8" x14ac:dyDescent="0.35">
      <c r="B375" s="9">
        <v>45306</v>
      </c>
      <c r="C375">
        <v>361</v>
      </c>
      <c r="D375" t="s">
        <v>88</v>
      </c>
      <c r="E375" t="s">
        <v>77</v>
      </c>
      <c r="F375">
        <v>226</v>
      </c>
      <c r="G375" s="1">
        <v>6500</v>
      </c>
      <c r="H375" s="1">
        <f>sinentradas[[#This Row],[Amount Sale]]*sinentradas[[#This Row],[Sale Price ($)]]</f>
        <v>1469000</v>
      </c>
    </row>
    <row r="376" spans="2:8" x14ac:dyDescent="0.35">
      <c r="B376" s="9">
        <v>45306</v>
      </c>
      <c r="C376">
        <v>362</v>
      </c>
      <c r="D376" t="s">
        <v>88</v>
      </c>
      <c r="E376" t="s">
        <v>129</v>
      </c>
      <c r="F376">
        <v>50</v>
      </c>
      <c r="G376" s="1">
        <v>6500</v>
      </c>
      <c r="H376" s="1">
        <f>sinentradas[[#This Row],[Amount Sale]]*sinentradas[[#This Row],[Sale Price ($)]]</f>
        <v>325000</v>
      </c>
    </row>
    <row r="377" spans="2:8" x14ac:dyDescent="0.35">
      <c r="B377" s="9">
        <v>45306</v>
      </c>
      <c r="C377">
        <v>364</v>
      </c>
      <c r="D377" t="s">
        <v>88</v>
      </c>
      <c r="E377" t="s">
        <v>120</v>
      </c>
      <c r="F377">
        <v>27</v>
      </c>
      <c r="G377" s="1">
        <v>6500</v>
      </c>
      <c r="H377" s="1">
        <f>sinentradas[[#This Row],[Amount Sale]]*sinentradas[[#This Row],[Sale Price ($)]]</f>
        <v>175500</v>
      </c>
    </row>
    <row r="378" spans="2:8" x14ac:dyDescent="0.35">
      <c r="B378" s="9">
        <v>45306</v>
      </c>
      <c r="C378">
        <v>365</v>
      </c>
      <c r="D378" t="s">
        <v>88</v>
      </c>
      <c r="E378" t="s">
        <v>129</v>
      </c>
      <c r="F378">
        <v>25</v>
      </c>
      <c r="G378" s="1">
        <v>6500</v>
      </c>
      <c r="H378" s="1">
        <f>sinentradas[[#This Row],[Amount Sale]]*sinentradas[[#This Row],[Sale Price ($)]]</f>
        <v>162500</v>
      </c>
    </row>
    <row r="379" spans="2:8" x14ac:dyDescent="0.35">
      <c r="B379" s="9">
        <v>45309</v>
      </c>
      <c r="C379">
        <v>372</v>
      </c>
      <c r="D379" t="s">
        <v>89</v>
      </c>
      <c r="E379" t="s">
        <v>124</v>
      </c>
      <c r="F379">
        <v>287</v>
      </c>
      <c r="G379" s="1">
        <v>6500</v>
      </c>
      <c r="H379" s="1">
        <f>sinentradas[[#This Row],[Amount Sale]]*sinentradas[[#This Row],[Sale Price ($)]]</f>
        <v>1865500</v>
      </c>
    </row>
    <row r="380" spans="2:8" x14ac:dyDescent="0.35">
      <c r="B380" s="9">
        <v>45309</v>
      </c>
      <c r="C380">
        <v>373</v>
      </c>
      <c r="D380" t="s">
        <v>89</v>
      </c>
      <c r="E380" t="s">
        <v>117</v>
      </c>
      <c r="F380">
        <v>130</v>
      </c>
      <c r="G380" s="1">
        <v>6500</v>
      </c>
      <c r="H380" s="1">
        <f>sinentradas[[#This Row],[Amount Sale]]*sinentradas[[#This Row],[Sale Price ($)]]</f>
        <v>845000</v>
      </c>
    </row>
    <row r="381" spans="2:8" x14ac:dyDescent="0.35">
      <c r="B381" s="9">
        <v>45309</v>
      </c>
      <c r="C381">
        <v>374</v>
      </c>
      <c r="D381" t="s">
        <v>89</v>
      </c>
      <c r="E381" t="s">
        <v>50</v>
      </c>
      <c r="F381">
        <v>50</v>
      </c>
      <c r="G381" s="1">
        <v>6500</v>
      </c>
      <c r="H381" s="1">
        <f>sinentradas[[#This Row],[Amount Sale]]*sinentradas[[#This Row],[Sale Price ($)]]</f>
        <v>325000</v>
      </c>
    </row>
    <row r="382" spans="2:8" x14ac:dyDescent="0.35">
      <c r="B382" s="9">
        <v>45309</v>
      </c>
      <c r="C382">
        <v>375</v>
      </c>
      <c r="D382" t="s">
        <v>89</v>
      </c>
      <c r="E382" t="s">
        <v>129</v>
      </c>
      <c r="F382">
        <v>100</v>
      </c>
      <c r="G382" s="1">
        <v>6500</v>
      </c>
      <c r="H382" s="1">
        <f>sinentradas[[#This Row],[Amount Sale]]*sinentradas[[#This Row],[Sale Price ($)]]</f>
        <v>650000</v>
      </c>
    </row>
    <row r="383" spans="2:8" x14ac:dyDescent="0.35">
      <c r="B383" s="9">
        <v>45309</v>
      </c>
      <c r="C383">
        <v>376</v>
      </c>
      <c r="D383" t="s">
        <v>89</v>
      </c>
      <c r="E383" t="s">
        <v>120</v>
      </c>
      <c r="F383">
        <v>90</v>
      </c>
      <c r="G383" s="1">
        <v>6500</v>
      </c>
      <c r="H383" s="1">
        <f>sinentradas[[#This Row],[Amount Sale]]*sinentradas[[#This Row],[Sale Price ($)]]</f>
        <v>585000</v>
      </c>
    </row>
    <row r="384" spans="2:8" x14ac:dyDescent="0.35">
      <c r="B384" s="9">
        <v>45310</v>
      </c>
      <c r="C384">
        <v>377</v>
      </c>
      <c r="D384" t="s">
        <v>89</v>
      </c>
      <c r="E384" t="s">
        <v>109</v>
      </c>
      <c r="F384">
        <v>57</v>
      </c>
      <c r="G384" s="1">
        <v>6500</v>
      </c>
      <c r="H384" s="1">
        <f>sinentradas[[#This Row],[Amount Sale]]*sinentradas[[#This Row],[Sale Price ($)]]</f>
        <v>370500</v>
      </c>
    </row>
    <row r="385" spans="2:8" x14ac:dyDescent="0.35">
      <c r="B385" s="9">
        <v>45310</v>
      </c>
      <c r="C385">
        <v>378</v>
      </c>
      <c r="D385" t="s">
        <v>89</v>
      </c>
      <c r="E385" t="s">
        <v>18</v>
      </c>
      <c r="F385">
        <v>31</v>
      </c>
      <c r="G385" s="1">
        <v>6500</v>
      </c>
      <c r="H385" s="1">
        <f>sinentradas[[#This Row],[Amount Sale]]*sinentradas[[#This Row],[Sale Price ($)]]</f>
        <v>201500</v>
      </c>
    </row>
    <row r="386" spans="2:8" x14ac:dyDescent="0.35">
      <c r="B386" s="9">
        <v>45311</v>
      </c>
      <c r="C386">
        <v>384</v>
      </c>
      <c r="D386" t="s">
        <v>89</v>
      </c>
      <c r="E386" t="s">
        <v>130</v>
      </c>
      <c r="F386">
        <v>139</v>
      </c>
      <c r="G386" s="1">
        <v>6500</v>
      </c>
      <c r="H386" s="1">
        <f>sinentradas[[#This Row],[Amount Sale]]*sinentradas[[#This Row],[Sale Price ($)]]</f>
        <v>903500</v>
      </c>
    </row>
    <row r="387" spans="2:8" x14ac:dyDescent="0.35">
      <c r="B387" s="9">
        <v>45311</v>
      </c>
      <c r="C387">
        <v>385</v>
      </c>
      <c r="D387" t="s">
        <v>89</v>
      </c>
      <c r="E387" t="s">
        <v>91</v>
      </c>
      <c r="F387">
        <v>50</v>
      </c>
      <c r="G387" s="1">
        <v>6500</v>
      </c>
      <c r="H387" s="1">
        <f>sinentradas[[#This Row],[Amount Sale]]*sinentradas[[#This Row],[Sale Price ($)]]</f>
        <v>325000</v>
      </c>
    </row>
    <row r="388" spans="2:8" x14ac:dyDescent="0.35">
      <c r="B388" s="9">
        <v>45316</v>
      </c>
      <c r="C388">
        <v>389</v>
      </c>
      <c r="D388" t="s">
        <v>89</v>
      </c>
      <c r="E388" t="s">
        <v>130</v>
      </c>
      <c r="F388">
        <v>120</v>
      </c>
      <c r="G388" s="1">
        <v>6500</v>
      </c>
      <c r="H388" s="1">
        <f>sinentradas[[#This Row],[Amount Sale]]*sinentradas[[#This Row],[Sale Price ($)]]</f>
        <v>780000</v>
      </c>
    </row>
    <row r="389" spans="2:8" x14ac:dyDescent="0.35">
      <c r="B389" s="9">
        <v>45314</v>
      </c>
      <c r="C389">
        <v>387</v>
      </c>
      <c r="D389" t="s">
        <v>89</v>
      </c>
      <c r="E389" t="s">
        <v>125</v>
      </c>
      <c r="F389">
        <v>52</v>
      </c>
      <c r="G389" s="1">
        <v>6500</v>
      </c>
      <c r="H389" s="1">
        <f>sinentradas[[#This Row],[Amount Sale]]*sinentradas[[#This Row],[Sale Price ($)]]</f>
        <v>338000</v>
      </c>
    </row>
    <row r="390" spans="2:8" x14ac:dyDescent="0.35">
      <c r="B390" s="9">
        <v>45314</v>
      </c>
      <c r="C390">
        <v>388</v>
      </c>
      <c r="D390" t="s">
        <v>89</v>
      </c>
      <c r="E390" t="s">
        <v>123</v>
      </c>
      <c r="F390">
        <v>43</v>
      </c>
      <c r="G390" s="1">
        <v>6500</v>
      </c>
      <c r="H390" s="1">
        <f>sinentradas[[#This Row],[Amount Sale]]*sinentradas[[#This Row],[Sale Price ($)]]</f>
        <v>279500</v>
      </c>
    </row>
    <row r="391" spans="2:8" x14ac:dyDescent="0.35">
      <c r="B391" s="9">
        <v>45391</v>
      </c>
      <c r="C391">
        <v>426</v>
      </c>
      <c r="D391" t="s">
        <v>92</v>
      </c>
      <c r="E391" t="s">
        <v>95</v>
      </c>
      <c r="F391">
        <v>60</v>
      </c>
      <c r="G391" s="1">
        <v>7500</v>
      </c>
      <c r="H391" s="1">
        <f>sinentradas[[#This Row],[Amount Sale]]*sinentradas[[#This Row],[Sale Price ($)]]</f>
        <v>450000</v>
      </c>
    </row>
    <row r="392" spans="2:8" x14ac:dyDescent="0.35">
      <c r="B392" s="9">
        <v>45394</v>
      </c>
      <c r="C392">
        <v>429</v>
      </c>
      <c r="D392" t="s">
        <v>92</v>
      </c>
      <c r="E392" t="s">
        <v>129</v>
      </c>
      <c r="F392">
        <v>100</v>
      </c>
      <c r="G392" s="1">
        <v>7500</v>
      </c>
      <c r="H392" s="1">
        <f>sinentradas[[#This Row],[Amount Sale]]*sinentradas[[#This Row],[Sale Price ($)]]</f>
        <v>750000</v>
      </c>
    </row>
    <row r="393" spans="2:8" x14ac:dyDescent="0.35">
      <c r="B393" s="9">
        <v>45394</v>
      </c>
      <c r="C393">
        <v>430</v>
      </c>
      <c r="D393" t="s">
        <v>92</v>
      </c>
      <c r="E393" t="s">
        <v>117</v>
      </c>
      <c r="F393">
        <v>107</v>
      </c>
      <c r="G393" s="1">
        <v>7500</v>
      </c>
      <c r="H393" s="1">
        <f>sinentradas[[#This Row],[Amount Sale]]*sinentradas[[#This Row],[Sale Price ($)]]</f>
        <v>802500</v>
      </c>
    </row>
    <row r="394" spans="2:8" x14ac:dyDescent="0.35">
      <c r="B394" s="9">
        <v>45394</v>
      </c>
      <c r="C394">
        <v>432</v>
      </c>
      <c r="D394" t="s">
        <v>92</v>
      </c>
      <c r="E394" t="s">
        <v>129</v>
      </c>
      <c r="F394">
        <v>120</v>
      </c>
      <c r="G394" s="1">
        <v>7500</v>
      </c>
      <c r="H394" s="1">
        <f>sinentradas[[#This Row],[Amount Sale]]*sinentradas[[#This Row],[Sale Price ($)]]</f>
        <v>900000</v>
      </c>
    </row>
    <row r="395" spans="2:8" x14ac:dyDescent="0.35">
      <c r="B395" s="9">
        <v>45397</v>
      </c>
      <c r="C395">
        <v>428</v>
      </c>
      <c r="D395" t="s">
        <v>92</v>
      </c>
      <c r="E395" t="s">
        <v>120</v>
      </c>
      <c r="F395">
        <v>130</v>
      </c>
      <c r="G395" s="1">
        <v>7500</v>
      </c>
      <c r="H395" s="1">
        <f>sinentradas[[#This Row],[Amount Sale]]*sinentradas[[#This Row],[Sale Price ($)]]</f>
        <v>975000</v>
      </c>
    </row>
    <row r="396" spans="2:8" x14ac:dyDescent="0.35">
      <c r="B396" s="9">
        <v>45394</v>
      </c>
      <c r="C396">
        <v>436</v>
      </c>
      <c r="D396" t="s">
        <v>92</v>
      </c>
      <c r="E396" t="s">
        <v>97</v>
      </c>
      <c r="F396">
        <v>40</v>
      </c>
      <c r="G396" s="1">
        <v>7500</v>
      </c>
      <c r="H396" s="1">
        <f>sinentradas[[#This Row],[Amount Sale]]*sinentradas[[#This Row],[Sale Price ($)]]</f>
        <v>300000</v>
      </c>
    </row>
    <row r="397" spans="2:8" x14ac:dyDescent="0.35">
      <c r="B397" s="9">
        <v>45400</v>
      </c>
      <c r="C397">
        <v>440</v>
      </c>
      <c r="D397" t="s">
        <v>93</v>
      </c>
      <c r="E397" t="s">
        <v>117</v>
      </c>
      <c r="F397">
        <v>25</v>
      </c>
      <c r="G397" s="1">
        <v>7500</v>
      </c>
      <c r="H397" s="1">
        <f>sinentradas[[#This Row],[Amount Sale]]*sinentradas[[#This Row],[Sale Price ($)]]</f>
        <v>187500</v>
      </c>
    </row>
    <row r="398" spans="2:8" x14ac:dyDescent="0.35">
      <c r="B398" s="9">
        <v>45400</v>
      </c>
      <c r="C398">
        <v>441</v>
      </c>
      <c r="D398" t="s">
        <v>93</v>
      </c>
      <c r="E398" t="s">
        <v>96</v>
      </c>
      <c r="F398">
        <v>30</v>
      </c>
      <c r="G398" s="1">
        <v>7500</v>
      </c>
      <c r="H398" s="1">
        <f>sinentradas[[#This Row],[Amount Sale]]*sinentradas[[#This Row],[Sale Price ($)]]</f>
        <v>225000</v>
      </c>
    </row>
    <row r="399" spans="2:8" x14ac:dyDescent="0.35">
      <c r="B399" s="9">
        <v>45397</v>
      </c>
      <c r="C399">
        <v>437</v>
      </c>
      <c r="D399" t="s">
        <v>93</v>
      </c>
      <c r="E399" t="s">
        <v>117</v>
      </c>
      <c r="F399">
        <v>120</v>
      </c>
      <c r="G399" s="1">
        <v>7500</v>
      </c>
      <c r="H399" s="1">
        <f>sinentradas[[#This Row],[Amount Sale]]*sinentradas[[#This Row],[Sale Price ($)]]</f>
        <v>900000</v>
      </c>
    </row>
    <row r="400" spans="2:8" x14ac:dyDescent="0.35">
      <c r="B400" s="9">
        <v>45397</v>
      </c>
      <c r="C400">
        <v>438</v>
      </c>
      <c r="D400" t="s">
        <v>93</v>
      </c>
      <c r="E400" t="s">
        <v>129</v>
      </c>
      <c r="F400">
        <v>20</v>
      </c>
      <c r="G400" s="1">
        <v>7500</v>
      </c>
      <c r="H400" s="1">
        <f>sinentradas[[#This Row],[Amount Sale]]*sinentradas[[#This Row],[Sale Price ($)]]</f>
        <v>150000</v>
      </c>
    </row>
    <row r="401" spans="2:8" x14ac:dyDescent="0.35">
      <c r="B401" s="9">
        <v>45397</v>
      </c>
      <c r="C401">
        <v>439</v>
      </c>
      <c r="D401" t="s">
        <v>93</v>
      </c>
      <c r="E401" t="s">
        <v>97</v>
      </c>
      <c r="F401">
        <v>40</v>
      </c>
      <c r="G401" s="1">
        <v>7500</v>
      </c>
      <c r="H401" s="1">
        <f>sinentradas[[#This Row],[Amount Sale]]*sinentradas[[#This Row],[Sale Price ($)]]</f>
        <v>300000</v>
      </c>
    </row>
    <row r="402" spans="2:8" x14ac:dyDescent="0.35">
      <c r="B402" s="9">
        <v>45399</v>
      </c>
      <c r="C402">
        <v>442</v>
      </c>
      <c r="D402" t="s">
        <v>93</v>
      </c>
      <c r="E402" t="s">
        <v>125</v>
      </c>
      <c r="F402">
        <v>200</v>
      </c>
      <c r="G402" s="1">
        <v>7500</v>
      </c>
      <c r="H402" s="1">
        <f>sinentradas[[#This Row],[Amount Sale]]*sinentradas[[#This Row],[Sale Price ($)]]</f>
        <v>1500000</v>
      </c>
    </row>
    <row r="403" spans="2:8" x14ac:dyDescent="0.35">
      <c r="B403" s="9">
        <v>45404</v>
      </c>
      <c r="C403">
        <v>445</v>
      </c>
      <c r="D403" t="s">
        <v>93</v>
      </c>
      <c r="E403" t="s">
        <v>96</v>
      </c>
      <c r="F403">
        <v>108</v>
      </c>
      <c r="G403" s="1">
        <v>7500</v>
      </c>
      <c r="H403" s="1">
        <f>sinentradas[[#This Row],[Amount Sale]]*sinentradas[[#This Row],[Sale Price ($)]]</f>
        <v>810000</v>
      </c>
    </row>
    <row r="404" spans="2:8" x14ac:dyDescent="0.35">
      <c r="B404" s="9">
        <v>45402</v>
      </c>
      <c r="C404">
        <v>444</v>
      </c>
      <c r="D404" t="s">
        <v>93</v>
      </c>
      <c r="E404" t="s">
        <v>97</v>
      </c>
      <c r="F404">
        <v>40</v>
      </c>
      <c r="G404" s="1">
        <v>7500</v>
      </c>
      <c r="H404" s="1">
        <f>sinentradas[[#This Row],[Amount Sale]]*sinentradas[[#This Row],[Sale Price ($)]]</f>
        <v>300000</v>
      </c>
    </row>
    <row r="405" spans="2:8" x14ac:dyDescent="0.35">
      <c r="B405" s="9">
        <v>45404</v>
      </c>
      <c r="C405">
        <v>447</v>
      </c>
      <c r="D405" t="s">
        <v>93</v>
      </c>
      <c r="E405" t="s">
        <v>124</v>
      </c>
      <c r="F405">
        <v>418</v>
      </c>
      <c r="G405" s="1">
        <v>7500</v>
      </c>
      <c r="H405" s="1">
        <f>sinentradas[[#This Row],[Amount Sale]]*sinentradas[[#This Row],[Sale Price ($)]]</f>
        <v>3135000</v>
      </c>
    </row>
    <row r="406" spans="2:8" x14ac:dyDescent="0.35">
      <c r="B406" s="9">
        <v>45421</v>
      </c>
      <c r="C406">
        <v>461</v>
      </c>
      <c r="D406" t="s">
        <v>93</v>
      </c>
      <c r="E406" t="s">
        <v>98</v>
      </c>
      <c r="F406">
        <v>204</v>
      </c>
      <c r="G406" s="1">
        <v>7500</v>
      </c>
      <c r="H406" s="1">
        <f>sinentradas[[#This Row],[Amount Sale]]*sinentradas[[#This Row],[Sale Price ($)]]</f>
        <v>1530000</v>
      </c>
    </row>
    <row r="407" spans="2:8" x14ac:dyDescent="0.35">
      <c r="B407" s="9">
        <v>45420</v>
      </c>
      <c r="C407">
        <v>457</v>
      </c>
      <c r="D407" t="s">
        <v>93</v>
      </c>
      <c r="E407" t="s">
        <v>99</v>
      </c>
      <c r="F407">
        <v>50</v>
      </c>
      <c r="G407" s="1">
        <v>7500</v>
      </c>
      <c r="H407" s="1">
        <f>sinentradas[[#This Row],[Amount Sale]]*sinentradas[[#This Row],[Sale Price ($)]]</f>
        <v>375000</v>
      </c>
    </row>
    <row r="408" spans="2:8" x14ac:dyDescent="0.35">
      <c r="B408" s="9">
        <v>45421</v>
      </c>
      <c r="C408">
        <v>460</v>
      </c>
      <c r="D408" t="s">
        <v>93</v>
      </c>
      <c r="E408" t="s">
        <v>129</v>
      </c>
      <c r="F408">
        <v>30</v>
      </c>
      <c r="G408" s="1">
        <v>7500</v>
      </c>
      <c r="H408" s="1">
        <f>sinentradas[[#This Row],[Amount Sale]]*sinentradas[[#This Row],[Sale Price ($)]]</f>
        <v>225000</v>
      </c>
    </row>
    <row r="409" spans="2:8" x14ac:dyDescent="0.35">
      <c r="B409" s="9">
        <v>45441</v>
      </c>
      <c r="C409">
        <v>468</v>
      </c>
      <c r="D409" t="s">
        <v>94</v>
      </c>
      <c r="E409" t="s">
        <v>130</v>
      </c>
      <c r="F409">
        <v>177</v>
      </c>
      <c r="G409" s="1">
        <v>7500</v>
      </c>
      <c r="H409" s="1">
        <f>sinentradas[[#This Row],[Amount Sale]]*sinentradas[[#This Row],[Sale Price ($)]]</f>
        <v>1327500</v>
      </c>
    </row>
    <row r="410" spans="2:8" x14ac:dyDescent="0.35">
      <c r="B410" s="9">
        <v>45441</v>
      </c>
      <c r="C410">
        <v>466</v>
      </c>
      <c r="D410" t="s">
        <v>94</v>
      </c>
      <c r="E410" t="s">
        <v>100</v>
      </c>
      <c r="F410">
        <v>200</v>
      </c>
      <c r="G410" s="1">
        <v>7500</v>
      </c>
      <c r="H410" s="1">
        <f>sinentradas[[#This Row],[Amount Sale]]*sinentradas[[#This Row],[Sale Price ($)]]</f>
        <v>1500000</v>
      </c>
    </row>
    <row r="411" spans="2:8" x14ac:dyDescent="0.35">
      <c r="B411" s="9">
        <v>45451</v>
      </c>
      <c r="C411">
        <v>481</v>
      </c>
      <c r="D411" t="s">
        <v>94</v>
      </c>
      <c r="E411" t="s">
        <v>129</v>
      </c>
      <c r="F411">
        <v>40</v>
      </c>
      <c r="G411" s="1">
        <v>7500</v>
      </c>
      <c r="H411" s="1">
        <f>sinentradas[[#This Row],[Amount Sale]]*sinentradas[[#This Row],[Sale Price ($)]]</f>
        <v>300000</v>
      </c>
    </row>
    <row r="412" spans="2:8" x14ac:dyDescent="0.35">
      <c r="B412" s="9">
        <v>45450</v>
      </c>
      <c r="C412">
        <v>479</v>
      </c>
      <c r="D412" t="s">
        <v>94</v>
      </c>
      <c r="E412" t="s">
        <v>117</v>
      </c>
      <c r="F412">
        <v>50</v>
      </c>
      <c r="G412" s="1">
        <v>7500</v>
      </c>
      <c r="H412" s="1">
        <f>sinentradas[[#This Row],[Amount Sale]]*sinentradas[[#This Row],[Sale Price ($)]]</f>
        <v>375000</v>
      </c>
    </row>
    <row r="413" spans="2:8" x14ac:dyDescent="0.35">
      <c r="B413" s="9">
        <v>45455</v>
      </c>
      <c r="C413">
        <v>484</v>
      </c>
      <c r="D413" t="s">
        <v>94</v>
      </c>
      <c r="E413" t="s">
        <v>117</v>
      </c>
      <c r="F413">
        <v>30</v>
      </c>
      <c r="G413" s="1">
        <v>7500</v>
      </c>
      <c r="H413" s="1">
        <f>sinentradas[[#This Row],[Amount Sale]]*sinentradas[[#This Row],[Sale Price ($)]]</f>
        <v>225000</v>
      </c>
    </row>
    <row r="414" spans="2:8" x14ac:dyDescent="0.35">
      <c r="B414" s="9">
        <v>45457</v>
      </c>
      <c r="C414">
        <v>489</v>
      </c>
      <c r="D414" t="s">
        <v>94</v>
      </c>
      <c r="E414" t="s">
        <v>97</v>
      </c>
      <c r="F414">
        <v>45</v>
      </c>
      <c r="G414" s="1">
        <v>7500</v>
      </c>
      <c r="H414" s="1">
        <f>sinentradas[[#This Row],[Amount Sale]]*sinentradas[[#This Row],[Sale Price ($)]]</f>
        <v>337500</v>
      </c>
    </row>
    <row r="415" spans="2:8" x14ac:dyDescent="0.35">
      <c r="B415" s="9">
        <v>45461</v>
      </c>
      <c r="C415">
        <v>491</v>
      </c>
      <c r="D415" t="s">
        <v>94</v>
      </c>
      <c r="E415" t="s">
        <v>74</v>
      </c>
      <c r="F415">
        <v>60</v>
      </c>
      <c r="G415" s="1">
        <v>7500</v>
      </c>
      <c r="H415" s="1">
        <f>sinentradas[[#This Row],[Amount Sale]]*sinentradas[[#This Row],[Sale Price ($)]]</f>
        <v>450000</v>
      </c>
    </row>
    <row r="416" spans="2:8" x14ac:dyDescent="0.35">
      <c r="B416" s="9">
        <v>45461</v>
      </c>
      <c r="C416">
        <v>492</v>
      </c>
      <c r="D416" t="s">
        <v>94</v>
      </c>
      <c r="E416" t="s">
        <v>74</v>
      </c>
      <c r="F416">
        <v>60</v>
      </c>
      <c r="G416" s="1">
        <v>7500</v>
      </c>
      <c r="H416" s="1">
        <f>sinentradas[[#This Row],[Amount Sale]]*sinentradas[[#This Row],[Sale Price ($)]]</f>
        <v>450000</v>
      </c>
    </row>
    <row r="417" spans="2:8" x14ac:dyDescent="0.35">
      <c r="B417" s="9">
        <v>45465</v>
      </c>
      <c r="C417">
        <v>496</v>
      </c>
      <c r="D417" t="s">
        <v>94</v>
      </c>
      <c r="E417" t="s">
        <v>112</v>
      </c>
      <c r="F417">
        <v>220</v>
      </c>
      <c r="G417" s="1">
        <v>4000</v>
      </c>
      <c r="H417" s="1">
        <f>sinentradas[[#This Row],[Amount Sale]]*sinentradas[[#This Row],[Sale Price ($)]]</f>
        <v>880000</v>
      </c>
    </row>
    <row r="418" spans="2:8" x14ac:dyDescent="0.35">
      <c r="B418" s="9">
        <v>45488</v>
      </c>
      <c r="C418">
        <v>505</v>
      </c>
      <c r="D418" t="s">
        <v>101</v>
      </c>
      <c r="E418" t="s">
        <v>74</v>
      </c>
      <c r="F418">
        <v>60</v>
      </c>
      <c r="G418" s="1">
        <v>7500</v>
      </c>
      <c r="H418" s="1">
        <f>sinentradas[[#This Row],[Amount Sale]]*sinentradas[[#This Row],[Sale Price ($)]]</f>
        <v>450000</v>
      </c>
    </row>
    <row r="419" spans="2:8" x14ac:dyDescent="0.35">
      <c r="B419" s="9">
        <v>45488</v>
      </c>
      <c r="C419">
        <v>506</v>
      </c>
      <c r="D419" t="s">
        <v>101</v>
      </c>
      <c r="E419" t="s">
        <v>125</v>
      </c>
      <c r="F419">
        <v>100</v>
      </c>
      <c r="G419" s="1">
        <v>7500</v>
      </c>
      <c r="H419" s="1">
        <f>sinentradas[[#This Row],[Amount Sale]]*sinentradas[[#This Row],[Sale Price ($)]]</f>
        <v>750000</v>
      </c>
    </row>
    <row r="420" spans="2:8" x14ac:dyDescent="0.35">
      <c r="B420" s="9">
        <v>45488</v>
      </c>
      <c r="C420">
        <v>507</v>
      </c>
      <c r="D420" t="s">
        <v>101</v>
      </c>
      <c r="E420" t="s">
        <v>95</v>
      </c>
      <c r="F420">
        <v>60</v>
      </c>
      <c r="G420" s="1">
        <v>7500</v>
      </c>
      <c r="H420" s="1">
        <f>sinentradas[[#This Row],[Amount Sale]]*sinentradas[[#This Row],[Sale Price ($)]]</f>
        <v>450000</v>
      </c>
    </row>
    <row r="421" spans="2:8" x14ac:dyDescent="0.35">
      <c r="B421" s="9">
        <v>45489</v>
      </c>
      <c r="C421">
        <v>508</v>
      </c>
      <c r="D421" t="s">
        <v>101</v>
      </c>
      <c r="E421" t="s">
        <v>130</v>
      </c>
      <c r="F421">
        <v>180</v>
      </c>
      <c r="G421" s="1">
        <v>4167</v>
      </c>
      <c r="H421" s="1">
        <f>sinentradas[[#This Row],[Amount Sale]]*sinentradas[[#This Row],[Sale Price ($)]]</f>
        <v>750060</v>
      </c>
    </row>
    <row r="422" spans="2:8" x14ac:dyDescent="0.35">
      <c r="B422" s="9">
        <v>45489</v>
      </c>
      <c r="C422">
        <v>509</v>
      </c>
      <c r="D422" t="s">
        <v>101</v>
      </c>
      <c r="E422" t="s">
        <v>120</v>
      </c>
      <c r="F422">
        <v>100</v>
      </c>
      <c r="G422" s="1">
        <v>7500</v>
      </c>
      <c r="H422" s="1">
        <f>sinentradas[[#This Row],[Amount Sale]]*sinentradas[[#This Row],[Sale Price ($)]]</f>
        <v>750000</v>
      </c>
    </row>
    <row r="423" spans="2:8" x14ac:dyDescent="0.35">
      <c r="B423" s="9">
        <v>45489</v>
      </c>
      <c r="C423">
        <v>502</v>
      </c>
      <c r="D423" t="s">
        <v>101</v>
      </c>
      <c r="E423" t="s">
        <v>129</v>
      </c>
      <c r="F423">
        <v>50</v>
      </c>
      <c r="G423" s="1">
        <v>7500</v>
      </c>
      <c r="H423" s="1">
        <f>sinentradas[[#This Row],[Amount Sale]]*sinentradas[[#This Row],[Sale Price ($)]]</f>
        <v>375000</v>
      </c>
    </row>
    <row r="424" spans="2:8" x14ac:dyDescent="0.35">
      <c r="B424" s="9">
        <v>45489</v>
      </c>
      <c r="C424">
        <v>503</v>
      </c>
      <c r="D424" t="s">
        <v>101</v>
      </c>
      <c r="E424" t="s">
        <v>74</v>
      </c>
      <c r="F424">
        <v>60</v>
      </c>
      <c r="G424" s="1">
        <v>7500</v>
      </c>
      <c r="H424" s="1">
        <f>sinentradas[[#This Row],[Amount Sale]]*sinentradas[[#This Row],[Sale Price ($)]]</f>
        <v>450000</v>
      </c>
    </row>
    <row r="425" spans="2:8" x14ac:dyDescent="0.35">
      <c r="B425" s="9">
        <v>45489</v>
      </c>
      <c r="C425">
        <v>504</v>
      </c>
      <c r="D425" t="s">
        <v>101</v>
      </c>
      <c r="E425" t="s">
        <v>77</v>
      </c>
      <c r="F425">
        <v>106</v>
      </c>
      <c r="G425" s="1">
        <v>7500</v>
      </c>
      <c r="H425" s="1">
        <f>sinentradas[[#This Row],[Amount Sale]]*sinentradas[[#This Row],[Sale Price ($)]]</f>
        <v>795000</v>
      </c>
    </row>
    <row r="426" spans="2:8" x14ac:dyDescent="0.35">
      <c r="B426" s="9">
        <v>45490</v>
      </c>
      <c r="C426">
        <v>510</v>
      </c>
      <c r="D426" t="s">
        <v>101</v>
      </c>
      <c r="E426" t="s">
        <v>117</v>
      </c>
      <c r="F426">
        <v>100</v>
      </c>
      <c r="G426" s="1">
        <v>7500</v>
      </c>
      <c r="H426" s="1">
        <f>sinentradas[[#This Row],[Amount Sale]]*sinentradas[[#This Row],[Sale Price ($)]]</f>
        <v>750000</v>
      </c>
    </row>
    <row r="427" spans="2:8" x14ac:dyDescent="0.35">
      <c r="B427" s="9">
        <v>45502</v>
      </c>
      <c r="C427">
        <v>511</v>
      </c>
      <c r="D427" t="s">
        <v>101</v>
      </c>
      <c r="E427" t="s">
        <v>97</v>
      </c>
      <c r="F427">
        <v>100</v>
      </c>
      <c r="G427" s="1">
        <v>7500</v>
      </c>
      <c r="H427" s="1">
        <f>sinentradas[[#This Row],[Amount Sale]]*sinentradas[[#This Row],[Sale Price ($)]]</f>
        <v>750000</v>
      </c>
    </row>
    <row r="428" spans="2:8" x14ac:dyDescent="0.35">
      <c r="B428" s="9">
        <v>45502</v>
      </c>
      <c r="C428">
        <v>512</v>
      </c>
      <c r="D428" t="s">
        <v>101</v>
      </c>
      <c r="E428" t="s">
        <v>74</v>
      </c>
      <c r="F428">
        <v>62</v>
      </c>
      <c r="G428" s="1">
        <v>7500</v>
      </c>
      <c r="H428" s="1">
        <f>sinentradas[[#This Row],[Amount Sale]]*sinentradas[[#This Row],[Sale Price ($)]]</f>
        <v>465000</v>
      </c>
    </row>
    <row r="429" spans="2:8" x14ac:dyDescent="0.35">
      <c r="B429" s="9">
        <v>45504</v>
      </c>
      <c r="C429">
        <v>515</v>
      </c>
      <c r="D429" t="s">
        <v>101</v>
      </c>
      <c r="E429" t="s">
        <v>91</v>
      </c>
      <c r="F429">
        <v>50</v>
      </c>
      <c r="G429" s="1">
        <v>7500</v>
      </c>
      <c r="H429" s="1">
        <f>sinentradas[[#This Row],[Amount Sale]]*sinentradas[[#This Row],[Sale Price ($)]]</f>
        <v>375000</v>
      </c>
    </row>
    <row r="430" spans="2:8" x14ac:dyDescent="0.35">
      <c r="B430" s="9">
        <v>45505</v>
      </c>
      <c r="C430">
        <v>516</v>
      </c>
      <c r="D430" t="s">
        <v>101</v>
      </c>
      <c r="E430" t="s">
        <v>120</v>
      </c>
      <c r="F430">
        <v>340</v>
      </c>
      <c r="G430" s="1">
        <v>6500</v>
      </c>
      <c r="H430" s="1">
        <f>sinentradas[[#This Row],[Amount Sale]]*sinentradas[[#This Row],[Sale Price ($)]]</f>
        <v>2210000</v>
      </c>
    </row>
    <row r="431" spans="2:8" x14ac:dyDescent="0.35">
      <c r="B431" s="9">
        <v>45513</v>
      </c>
      <c r="D431" t="s">
        <v>101</v>
      </c>
      <c r="E431" t="s">
        <v>125</v>
      </c>
      <c r="F431">
        <v>100</v>
      </c>
      <c r="G431" s="1">
        <v>6500</v>
      </c>
      <c r="H431" s="1">
        <f>sinentradas[[#This Row],[Amount Sale]]*sinentradas[[#This Row],[Sale Price ($)]]</f>
        <v>650000</v>
      </c>
    </row>
    <row r="432" spans="2:8" x14ac:dyDescent="0.35">
      <c r="B432" s="9">
        <v>45520</v>
      </c>
      <c r="D432" t="s">
        <v>101</v>
      </c>
      <c r="E432" t="s">
        <v>74</v>
      </c>
      <c r="F432">
        <v>48</v>
      </c>
      <c r="G432" s="1">
        <v>6500</v>
      </c>
      <c r="H432" s="1">
        <f>sinentradas[[#This Row],[Amount Sale]]*sinentradas[[#This Row],[Sale Price ($)]]</f>
        <v>312000</v>
      </c>
    </row>
    <row r="433" spans="2:8" x14ac:dyDescent="0.35">
      <c r="B433" s="9">
        <v>45526</v>
      </c>
      <c r="D433" t="s">
        <v>101</v>
      </c>
      <c r="E433" t="s">
        <v>74</v>
      </c>
      <c r="F433">
        <v>50</v>
      </c>
      <c r="G433" s="1">
        <v>6500</v>
      </c>
      <c r="H433" s="1">
        <f>sinentradas[[#This Row],[Amount Sale]]*sinentradas[[#This Row],[Sale Price ($)]]</f>
        <v>325000</v>
      </c>
    </row>
    <row r="434" spans="2:8" x14ac:dyDescent="0.35">
      <c r="B434" s="9">
        <v>45538</v>
      </c>
      <c r="D434" t="s">
        <v>101</v>
      </c>
      <c r="E434" t="s">
        <v>74</v>
      </c>
      <c r="F434">
        <v>50</v>
      </c>
      <c r="G434" s="1">
        <v>6500</v>
      </c>
      <c r="H434" s="1">
        <f>sinentradas[[#This Row],[Amount Sale]]*sinentradas[[#This Row],[Sale Price ($)]]</f>
        <v>325000</v>
      </c>
    </row>
    <row r="435" spans="2:8" x14ac:dyDescent="0.35">
      <c r="B435" s="9">
        <v>45541</v>
      </c>
      <c r="D435" t="s">
        <v>101</v>
      </c>
      <c r="E435" t="s">
        <v>95</v>
      </c>
      <c r="F435">
        <v>60</v>
      </c>
      <c r="G435" s="1">
        <v>7500</v>
      </c>
      <c r="H435" s="1">
        <f>sinentradas[[#This Row],[Amount Sale]]*sinentradas[[#This Row],[Sale Price ($)]]</f>
        <v>450000</v>
      </c>
    </row>
    <row r="436" spans="2:8" x14ac:dyDescent="0.35">
      <c r="B436" s="9">
        <v>45541</v>
      </c>
      <c r="D436" t="s">
        <v>101</v>
      </c>
      <c r="E436" t="s">
        <v>129</v>
      </c>
      <c r="F436">
        <v>30</v>
      </c>
      <c r="G436" s="1">
        <v>7500</v>
      </c>
      <c r="H436" s="1">
        <f>sinentradas[[#This Row],[Amount Sale]]*sinentradas[[#This Row],[Sale Price ($)]]</f>
        <v>225000</v>
      </c>
    </row>
  </sheetData>
  <pageMargins left="0.7" right="0.7" top="0.75" bottom="0.75" header="0.3" footer="0.3"/>
  <pageSetup paperSize="9" orientation="portrait" verticalDpi="0" r:id="rId2"/>
  <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0">
        <x14:dataValidation type="list" allowBlank="1" showInputMessage="1" showErrorMessage="1" xr:uid="{3C2F1F76-885A-44F6-B810-A0BC1EE8C0B7}">
          <x14:formula1>
            <xm:f>Entries!$B$8:B356</xm:f>
          </x14:formula1>
          <xm:sqref>D349:D356</xm:sqref>
        </x14:dataValidation>
        <x14:dataValidation type="list" allowBlank="1" showInputMessage="1" showErrorMessage="1" xr:uid="{15A749A3-F9E0-4232-B337-5C0F93F284CF}">
          <x14:formula1>
            <xm:f>Entries!$B$8:B363</xm:f>
          </x14:formula1>
          <xm:sqref>D357:D366</xm:sqref>
        </x14:dataValidation>
        <x14:dataValidation type="list" allowBlank="1" showInputMessage="1" showErrorMessage="1" xr:uid="{044131D0-D8FF-41C7-83F9-7756056F44E3}">
          <x14:formula1>
            <xm:f>Entries!$B$8:B406</xm:f>
          </x14:formula1>
          <xm:sqref>D275:D277</xm:sqref>
        </x14:dataValidation>
        <x14:dataValidation type="list" allowBlank="1" showInputMessage="1" showErrorMessage="1" xr:uid="{0C52D601-1CD9-45C0-B510-1E4BEE7FC969}">
          <x14:formula1>
            <xm:f>Entries!$B$8:B397</xm:f>
          </x14:formula1>
          <xm:sqref>D268:D274</xm:sqref>
        </x14:dataValidation>
        <x14:dataValidation type="list" allowBlank="1" showInputMessage="1" showErrorMessage="1" xr:uid="{682D2334-4F1E-48B0-B3A5-9D65FB75A5AA}">
          <x14:formula1>
            <xm:f>Entries!$B$8:B394</xm:f>
          </x14:formula1>
          <xm:sqref>D266:D267</xm:sqref>
        </x14:dataValidation>
        <x14:dataValidation type="list" allowBlank="1" showInputMessage="1" showErrorMessage="1" xr:uid="{F40FCFBB-6585-4991-AD60-2EC56F592DE6}">
          <x14:formula1>
            <xm:f>Entries!$B$8:B388</xm:f>
          </x14:formula1>
          <xm:sqref>D261:D265</xm:sqref>
        </x14:dataValidation>
        <x14:dataValidation type="list" allowBlank="1" showInputMessage="1" showErrorMessage="1" xr:uid="{28F5279B-3225-42F9-906B-421F4644F2BC}">
          <x14:formula1>
            <xm:f>Entries!$B$8:B382</xm:f>
          </x14:formula1>
          <xm:sqref>D256:D260</xm:sqref>
        </x14:dataValidation>
        <x14:dataValidation type="list" allowBlank="1" showInputMessage="1" showErrorMessage="1" xr:uid="{3FB50F57-61CD-43BF-AE6A-53FD38632CCD}">
          <x14:formula1>
            <xm:f>Entries!$B$8:B373</xm:f>
          </x14:formula1>
          <xm:sqref>D248:D255</xm:sqref>
        </x14:dataValidation>
        <x14:dataValidation type="list" allowBlank="1" showInputMessage="1" showErrorMessage="1" xr:uid="{78315BE7-942C-4D03-B637-C3F17EC99D6C}">
          <x14:formula1>
            <xm:f>Entries!$B$8:B369</xm:f>
          </x14:formula1>
          <xm:sqref>D245:D247</xm:sqref>
        </x14:dataValidation>
        <x14:dataValidation type="list" allowBlank="1" showInputMessage="1" showErrorMessage="1" xr:uid="{E246BBE7-3F93-4CB4-A15E-3DA1274F1B62}">
          <x14:formula1>
            <xm:f>Entries!$B$8:B363</xm:f>
          </x14:formula1>
          <xm:sqref>D240:D244</xm:sqref>
        </x14:dataValidation>
        <x14:dataValidation type="list" allowBlank="1" showInputMessage="1" showErrorMessage="1" xr:uid="{2A5BC5B4-605F-4F77-B553-03344DD3C17E}">
          <x14:formula1>
            <xm:f>Entries!$B$8:B359</xm:f>
          </x14:formula1>
          <xm:sqref>D237:D239</xm:sqref>
        </x14:dataValidation>
        <x14:dataValidation type="list" allowBlank="1" showInputMessage="1" showErrorMessage="1" xr:uid="{1EFE0C6F-0FA0-4947-996E-A796428E22E8}">
          <x14:formula1>
            <xm:f>Entries!$B$8:B338</xm:f>
          </x14:formula1>
          <xm:sqref>D217:D236</xm:sqref>
        </x14:dataValidation>
        <x14:dataValidation type="list" allowBlank="1" showInputMessage="1" showErrorMessage="1" xr:uid="{EF5C9451-351D-4D9A-AD5B-9706560C098E}">
          <x14:formula1>
            <xm:f>Entries!$B$8:B307</xm:f>
          </x14:formula1>
          <xm:sqref>D187:D216</xm:sqref>
        </x14:dataValidation>
        <x14:dataValidation type="list" allowBlank="1" showInputMessage="1" showErrorMessage="1" xr:uid="{DB8A6536-85ED-48DD-8F0D-A53065BAF96A}">
          <x14:formula1>
            <xm:f>Entries!$B$8:B304</xm:f>
          </x14:formula1>
          <xm:sqref>D185:D186</xm:sqref>
        </x14:dataValidation>
        <x14:dataValidation type="list" allowBlank="1" showInputMessage="1" showErrorMessage="1" xr:uid="{38F4FAD2-E134-480E-B202-894F53E3B22E}">
          <x14:formula1>
            <xm:f>Entries!$B$8:B300</xm:f>
          </x14:formula1>
          <xm:sqref>D182:D184</xm:sqref>
        </x14:dataValidation>
        <x14:dataValidation type="list" allowBlank="1" showInputMessage="1" showErrorMessage="1" xr:uid="{01B8F230-1D0A-4DF4-AF39-AAF483272197}">
          <x14:formula1>
            <xm:f>Entries!$B$8:B294</xm:f>
          </x14:formula1>
          <xm:sqref>D178:D179</xm:sqref>
        </x14:dataValidation>
        <x14:dataValidation type="list" allowBlank="1" showInputMessage="1" showErrorMessage="1" xr:uid="{2E7F029B-46B7-404F-AF3A-2A4BFF1C6141}">
          <x14:formula1>
            <xm:f>Entries!$B$8:B297</xm:f>
          </x14:formula1>
          <xm:sqref>D180:D181</xm:sqref>
        </x14:dataValidation>
        <x14:dataValidation type="list" allowBlank="1" showInputMessage="1" showErrorMessage="1" xr:uid="{FCDCAF34-A84E-419B-AE14-AE0369366C57}">
          <x14:formula1>
            <xm:f>Entries!$B$8:B281</xm:f>
          </x14:formula1>
          <xm:sqref>D166:D177</xm:sqref>
        </x14:dataValidation>
        <x14:dataValidation type="list" allowBlank="1" showInputMessage="1" showErrorMessage="1" xr:uid="{9415B5FC-AA8B-4A8C-8025-272EA3031199}">
          <x14:formula1>
            <xm:f>Entries!$B$8:B270</xm:f>
          </x14:formula1>
          <xm:sqref>D163 D158:D159</xm:sqref>
        </x14:dataValidation>
        <x14:dataValidation type="list" allowBlank="1" showInputMessage="1" showErrorMessage="1" xr:uid="{D56EC740-7B8E-4785-A000-C0116A476049}">
          <x14:formula1>
            <xm:f>Entries!$B$8:B273</xm:f>
          </x14:formula1>
          <xm:sqref>D164:D165 D160:D162</xm:sqref>
        </x14:dataValidation>
        <x14:dataValidation type="list" allowBlank="1" showInputMessage="1" showErrorMessage="1" xr:uid="{63B968E6-9676-4247-9D56-22566C0A45B5}">
          <x14:formula1>
            <xm:f>Entries!$B$8:B246</xm:f>
          </x14:formula1>
          <xm:sqref>D137:D138</xm:sqref>
        </x14:dataValidation>
        <x14:dataValidation type="list" allowBlank="1" showInputMessage="1" showErrorMessage="1" xr:uid="{A7087EDC-2D56-4FEA-B3D5-19A5A9D72629}">
          <x14:formula1>
            <xm:f>Entries!$B$8:B249</xm:f>
          </x14:formula1>
          <xm:sqref>D139:D157</xm:sqref>
        </x14:dataValidation>
        <x14:dataValidation type="list" allowBlank="1" showInputMessage="1" showErrorMessage="1" xr:uid="{D5D3C22C-7FB6-4C75-B092-67A733CF88F2}">
          <x14:formula1>
            <xm:f>Entries!$B$8:B230</xm:f>
          </x14:formula1>
          <xm:sqref>D122:D136</xm:sqref>
        </x14:dataValidation>
        <x14:dataValidation type="list" allowBlank="1" showInputMessage="1" showErrorMessage="1" xr:uid="{5D1F8CA8-5350-4AE5-BF54-C67770E8BF9B}">
          <x14:formula1>
            <xm:f>Entries!$B$8:B215</xm:f>
          </x14:formula1>
          <xm:sqref>D109</xm:sqref>
        </x14:dataValidation>
        <x14:dataValidation type="list" allowBlank="1" showInputMessage="1" showErrorMessage="1" xr:uid="{89DBB3FC-70FD-4DB0-8255-9620DA72C0BD}">
          <x14:formula1>
            <xm:f>Entries!$B$8:B217</xm:f>
          </x14:formula1>
          <xm:sqref>D110:D121</xm:sqref>
        </x14:dataValidation>
        <x14:dataValidation type="list" allowBlank="1" showInputMessage="1" showErrorMessage="1" xr:uid="{ABCD005F-CFBA-4F97-A8F2-EE74382EAC62}">
          <x14:formula1>
            <xm:f>Entries!$B$8:B204</xm:f>
          </x14:formula1>
          <xm:sqref>D100:D108</xm:sqref>
        </x14:dataValidation>
        <x14:dataValidation type="list" allowBlank="1" showInputMessage="1" showErrorMessage="1" xr:uid="{915BF475-04EB-4D07-8564-39595927F315}">
          <x14:formula1>
            <xm:f>Entries!$B$8:B201</xm:f>
          </x14:formula1>
          <xm:sqref>D99</xm:sqref>
        </x14:dataValidation>
        <x14:dataValidation type="list" allowBlank="1" showInputMessage="1" showErrorMessage="1" xr:uid="{E6ECBE16-201B-46BC-88D1-C0D91653FD12}">
          <x14:formula1>
            <xm:f>Entries!$B$8:B195</xm:f>
          </x14:formula1>
          <xm:sqref>D95:D98</xm:sqref>
        </x14:dataValidation>
        <x14:dataValidation type="list" allowBlank="1" showInputMessage="1" showErrorMessage="1" xr:uid="{625D171F-8D1F-424B-B2E1-442F6285F472}">
          <x14:formula1>
            <xm:f>Entries!$B$8:B181</xm:f>
          </x14:formula1>
          <xm:sqref>D82:D94</xm:sqref>
        </x14:dataValidation>
        <x14:dataValidation type="list" allowBlank="1" showInputMessage="1" showErrorMessage="1" xr:uid="{8AB303E6-843E-4AA5-AC91-A75BEEBCF20C}">
          <x14:formula1>
            <xm:f>Entries!$B$8:B178</xm:f>
          </x14:formula1>
          <xm:sqref>D81</xm:sqref>
        </x14:dataValidation>
        <x14:dataValidation type="list" allowBlank="1" showInputMessage="1" showErrorMessage="1" xr:uid="{8461BD29-94D1-4A60-9C10-8E5F78611CB7}">
          <x14:formula1>
            <xm:f>Entries!$B$8:B172</xm:f>
          </x14:formula1>
          <xm:sqref>D78:D79</xm:sqref>
        </x14:dataValidation>
        <x14:dataValidation type="list" allowBlank="1" showInputMessage="1" showErrorMessage="1" xr:uid="{9393967C-06FD-4750-A165-D9135D19D03E}">
          <x14:formula1>
            <xm:f>Entries!$B$8:B176</xm:f>
          </x14:formula1>
          <xm:sqref>D80</xm:sqref>
        </x14:dataValidation>
        <x14:dataValidation type="list" allowBlank="1" showInputMessage="1" showErrorMessage="1" xr:uid="{0719A295-E745-4181-B804-46A531DB4733}">
          <x14:formula1>
            <xm:f>Entries!$B$8:B162</xm:f>
          </x14:formula1>
          <xm:sqref>D73:D74</xm:sqref>
        </x14:dataValidation>
        <x14:dataValidation type="list" allowBlank="1" showInputMessage="1" showErrorMessage="1" xr:uid="{EA90E7A5-D5CA-4596-8748-73FB165E1437}">
          <x14:formula1>
            <xm:f>Entries!$B$8:B165</xm:f>
          </x14:formula1>
          <xm:sqref>D75:D77</xm:sqref>
        </x14:dataValidation>
        <x14:dataValidation type="list" allowBlank="1" showInputMessage="1" showErrorMessage="1" xr:uid="{3BDAE436-281B-41AF-B762-BE75491358E2}">
          <x14:formula1>
            <xm:f>Entries!$B$8:B136</xm:f>
          </x14:formula1>
          <xm:sqref>D57</xm:sqref>
        </x14:dataValidation>
        <x14:dataValidation type="list" allowBlank="1" showInputMessage="1" showErrorMessage="1" xr:uid="{A0B08519-DEEC-4811-A0F9-4DFB635B8962}">
          <x14:formula1>
            <xm:f>Entries!$B$8:B132</xm:f>
          </x14:formula1>
          <xm:sqref>D54:D56</xm:sqref>
        </x14:dataValidation>
        <x14:dataValidation type="list" allowBlank="1" showInputMessage="1" showErrorMessage="1" xr:uid="{FA879A5C-BCA6-4295-9855-5B9B75E770A2}">
          <x14:formula1>
            <xm:f>Entries!$B$8:B127</xm:f>
          </x14:formula1>
          <xm:sqref>D51:D52</xm:sqref>
        </x14:dataValidation>
        <x14:dataValidation type="list" allowBlank="1" showInputMessage="1" showErrorMessage="1" xr:uid="{7DE8ED7C-01A7-4D13-8222-DEEC3141634B}">
          <x14:formula1>
            <xm:f>Entries!$B$8:B130</xm:f>
          </x14:formula1>
          <xm:sqref>D53</xm:sqref>
        </x14:dataValidation>
        <x14:dataValidation type="list" allowBlank="1" showInputMessage="1" showErrorMessage="1" xr:uid="{7A914D68-3D40-4ED4-B261-437A36B2F0A8}">
          <x14:formula1>
            <xm:f>Entries!$B$8:B118</xm:f>
          </x14:formula1>
          <xm:sqref>D45:D50</xm:sqref>
        </x14:dataValidation>
        <x14:dataValidation type="list" allowBlank="1" showInputMessage="1" showErrorMessage="1" xr:uid="{E3DD34ED-B8EE-48E8-83D2-6C02C4380FD3}">
          <x14:formula1>
            <xm:f>Entries!$B$8:B111</xm:f>
          </x14:formula1>
          <xm:sqref>D41:D44</xm:sqref>
        </x14:dataValidation>
        <x14:dataValidation type="list" allowBlank="1" showInputMessage="1" showErrorMessage="1" xr:uid="{CF0C5F82-9F5E-4CD2-B1DB-9FBEB557EAAD}">
          <x14:formula1>
            <xm:f>Entries!$B$8:B107</xm:f>
          </x14:formula1>
          <xm:sqref>D39:D40</xm:sqref>
        </x14:dataValidation>
        <x14:dataValidation type="list" allowBlank="1" showInputMessage="1" showErrorMessage="1" xr:uid="{9D8D278A-603F-410B-B6F0-A5672952D3CB}">
          <x14:formula1>
            <xm:f>Entries!$B$8:B105</xm:f>
          </x14:formula1>
          <xm:sqref>D38</xm:sqref>
        </x14:dataValidation>
        <x14:dataValidation type="list" allowBlank="1" showInputMessage="1" showErrorMessage="1" xr:uid="{FBCDD295-6E73-4A56-9F0B-990369558123}">
          <x14:formula1>
            <xm:f>Entries!$B$8:B94</xm:f>
          </x14:formula1>
          <xm:sqref>D33:D37</xm:sqref>
        </x14:dataValidation>
        <x14:dataValidation type="list" allowBlank="1" showInputMessage="1" showErrorMessage="1" xr:uid="{81A6E19D-3D59-453A-9FDE-44C9E1F72224}">
          <x14:formula1>
            <xm:f>Entries!$B$8:B88</xm:f>
          </x14:formula1>
          <xm:sqref>D29:D32</xm:sqref>
        </x14:dataValidation>
        <x14:dataValidation type="list" allowBlank="1" showInputMessage="1" showErrorMessage="1" xr:uid="{D3EDB1FD-C19C-47A8-8F20-4C9F6755BB29}">
          <x14:formula1>
            <xm:f>Entries!$B$8:B85</xm:f>
          </x14:formula1>
          <xm:sqref>D27:D28</xm:sqref>
        </x14:dataValidation>
        <x14:dataValidation type="list" allowBlank="1" showInputMessage="1" showErrorMessage="1" xr:uid="{61C6E986-D5FB-4C67-A2F1-DCA4F78FBE02}">
          <x14:formula1>
            <xm:f>Entries!$B$8:B81</xm:f>
          </x14:formula1>
          <xm:sqref>D26</xm:sqref>
        </x14:dataValidation>
        <x14:dataValidation type="list" allowBlank="1" showInputMessage="1" showErrorMessage="1" xr:uid="{74B208B9-A048-4B6F-88AE-BB897B1D9B3B}">
          <x14:formula1>
            <xm:f>Entries!$B$8:B77</xm:f>
          </x14:formula1>
          <xm:sqref>D24:D25</xm:sqref>
        </x14:dataValidation>
        <x14:dataValidation type="list" allowBlank="1" showInputMessage="1" showErrorMessage="1" xr:uid="{6F3AD133-9AFC-4581-BF11-AD3B26129A94}">
          <x14:formula1>
            <xm:f>Entries!$B$8:B73</xm:f>
          </x14:formula1>
          <xm:sqref>D23</xm:sqref>
        </x14:dataValidation>
        <x14:dataValidation type="list" allowBlank="1" showInputMessage="1" showErrorMessage="1" xr:uid="{E515D4A6-D7FB-483B-8151-03BB3E778C4E}">
          <x14:formula1>
            <xm:f>Entries!$B$8:B71</xm:f>
          </x14:formula1>
          <xm:sqref>D22</xm:sqref>
        </x14:dataValidation>
        <x14:dataValidation type="list" allowBlank="1" showInputMessage="1" showErrorMessage="1" xr:uid="{03538E36-73F2-4254-A4E1-5B12407DBCE5}">
          <x14:formula1>
            <xm:f>Entries!$B$8:B69</xm:f>
          </x14:formula1>
          <xm:sqref>D21</xm:sqref>
        </x14:dataValidation>
        <x14:dataValidation type="list" allowBlank="1" showInputMessage="1" showErrorMessage="1" xr:uid="{0DCC2070-064C-43FC-AD8C-B1FE1903C7EB}">
          <x14:formula1>
            <xm:f>Entries!$B$8:B63</xm:f>
          </x14:formula1>
          <xm:sqref>D16:D20</xm:sqref>
        </x14:dataValidation>
        <x14:dataValidation type="list" allowBlank="1" showInputMessage="1" showErrorMessage="1" xr:uid="{D93A4D46-C611-4714-AD28-BC9A4048D242}">
          <x14:formula1>
            <xm:f>Entries!$B$8:B56</xm:f>
          </x14:formula1>
          <xm:sqref>D14:D15</xm:sqref>
        </x14:dataValidation>
        <x14:dataValidation type="list" allowBlank="1" showInputMessage="1" showErrorMessage="1" xr:uid="{218AE54D-320D-44FB-A2E9-18FA6EAB0341}">
          <x14:formula1>
            <xm:f>Entries!$B$8:B53</xm:f>
          </x14:formula1>
          <xm:sqref>D12:D13</xm:sqref>
        </x14:dataValidation>
        <x14:dataValidation type="list" allowBlank="1" showInputMessage="1" showErrorMessage="1" xr:uid="{96A6813C-F956-4861-8AD9-980488FDFA0B}">
          <x14:formula1>
            <xm:f>Entries!$B$8:B50</xm:f>
          </x14:formula1>
          <xm:sqref>D11</xm:sqref>
        </x14:dataValidation>
        <x14:dataValidation type="list" allowBlank="1" showInputMessage="1" showErrorMessage="1" xr:uid="{F53135E1-36F7-40E2-A2B8-265DE1412D1C}">
          <x14:formula1>
            <xm:f>Entries!$B$8:B43</xm:f>
          </x14:formula1>
          <xm:sqref>D10</xm:sqref>
        </x14:dataValidation>
        <x14:dataValidation type="list" allowBlank="1" showInputMessage="1" showErrorMessage="1" xr:uid="{61004CFA-D7DE-4D0E-9250-7E2AFE4401DB}">
          <x14:formula1>
            <xm:f>Entries!$B$8:B29</xm:f>
          </x14:formula1>
          <xm:sqref>D9</xm:sqref>
        </x14:dataValidation>
        <x14:dataValidation type="list" allowBlank="1" showInputMessage="1" showErrorMessage="1" xr:uid="{3EF3888C-AEFE-4644-ACFD-6E85433F0B2D}">
          <x14:formula1>
            <xm:f>Entries!$B$8:B25</xm:f>
          </x14:formula1>
          <xm:sqref>D7</xm:sqref>
        </x14:dataValidation>
        <x14:dataValidation type="list" allowBlank="1" showInputMessage="1" showErrorMessage="1" xr:uid="{40DF5FB5-A95C-4416-A175-E71B40E55372}">
          <x14:formula1>
            <xm:f>Entries!$B$8:B27</xm:f>
          </x14:formula1>
          <xm:sqref>D8</xm:sqref>
        </x14:dataValidation>
        <x14:dataValidation type="list" allowBlank="1" showInputMessage="1" showErrorMessage="1" xr:uid="{2AC39CB0-6ACF-45DF-9A05-73BED72536E3}">
          <x14:formula1>
            <xm:f>Entries!$B$8:B20</xm:f>
          </x14:formula1>
          <xm:sqref>D5:D6 D326:D334</xm:sqref>
        </x14:dataValidation>
        <x14:dataValidation type="list" allowBlank="1" showInputMessage="1" showErrorMessage="1" xr:uid="{15D7FC65-CAAE-4D70-8401-B1C93433E644}">
          <x14:formula1>
            <xm:f>Entries!$B$8:B294</xm:f>
          </x14:formula1>
          <xm:sqref>D278:D296 D305:D317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E7A3D-32E8-4FDF-A95E-557982112DB7}">
  <sheetPr codeName="Hoja5"/>
  <dimension ref="C4:AA13"/>
  <sheetViews>
    <sheetView topLeftCell="G1" workbookViewId="0">
      <selection activeCell="D8" sqref="D8"/>
    </sheetView>
  </sheetViews>
  <sheetFormatPr baseColWidth="10" defaultRowHeight="14.5" x14ac:dyDescent="0.35"/>
  <cols>
    <col min="3" max="3" width="16.54296875" bestFit="1" customWidth="1"/>
    <col min="4" max="4" width="21.26953125" bestFit="1" customWidth="1"/>
    <col min="5" max="7" width="11.7265625" bestFit="1" customWidth="1"/>
    <col min="8" max="8" width="4.81640625" bestFit="1" customWidth="1"/>
    <col min="9" max="9" width="11.7265625" bestFit="1" customWidth="1"/>
    <col min="10" max="10" width="10.453125" bestFit="1" customWidth="1"/>
    <col min="11" max="11" width="16.54296875" bestFit="1" customWidth="1"/>
    <col min="12" max="12" width="22.7265625" bestFit="1" customWidth="1"/>
    <col min="13" max="13" width="10.453125" bestFit="1" customWidth="1"/>
    <col min="14" max="15" width="16.54296875" bestFit="1" customWidth="1"/>
    <col min="16" max="16" width="16.08984375" bestFit="1" customWidth="1"/>
    <col min="17" max="19" width="10.453125" bestFit="1" customWidth="1"/>
    <col min="20" max="20" width="16.54296875" bestFit="1" customWidth="1"/>
    <col min="21" max="21" width="1.81640625" bestFit="1" customWidth="1"/>
    <col min="22" max="22" width="8.36328125" bestFit="1" customWidth="1"/>
    <col min="23" max="24" width="9.453125" bestFit="1" customWidth="1"/>
    <col min="25" max="25" width="10.453125" bestFit="1" customWidth="1"/>
    <col min="26" max="26" width="16.54296875" bestFit="1" customWidth="1"/>
    <col min="27" max="27" width="12.81640625" bestFit="1" customWidth="1"/>
    <col min="28" max="28" width="21" bestFit="1" customWidth="1"/>
    <col min="29" max="29" width="23" bestFit="1" customWidth="1"/>
    <col min="30" max="30" width="19.08984375" bestFit="1" customWidth="1"/>
    <col min="31" max="31" width="12.08984375" bestFit="1" customWidth="1"/>
    <col min="32" max="32" width="14" bestFit="1" customWidth="1"/>
    <col min="33" max="33" width="14.1796875" bestFit="1" customWidth="1"/>
    <col min="34" max="34" width="18.26953125" bestFit="1" customWidth="1"/>
    <col min="35" max="35" width="21.6328125" bestFit="1" customWidth="1"/>
    <col min="36" max="36" width="19.453125" bestFit="1" customWidth="1"/>
    <col min="37" max="37" width="16.7265625" bestFit="1" customWidth="1"/>
    <col min="38" max="38" width="13" bestFit="1" customWidth="1"/>
    <col min="39" max="39" width="11.1796875" bestFit="1" customWidth="1"/>
    <col min="40" max="40" width="14.08984375" bestFit="1" customWidth="1"/>
    <col min="41" max="41" width="19" bestFit="1" customWidth="1"/>
    <col min="42" max="42" width="15.36328125" bestFit="1" customWidth="1"/>
    <col min="43" max="43" width="15.1796875" bestFit="1" customWidth="1"/>
    <col min="44" max="44" width="16.6328125" bestFit="1" customWidth="1"/>
    <col min="45" max="45" width="13.453125" bestFit="1" customWidth="1"/>
    <col min="46" max="46" width="7.90625" bestFit="1" customWidth="1"/>
    <col min="47" max="47" width="11.6328125" bestFit="1" customWidth="1"/>
    <col min="48" max="48" width="9.90625" bestFit="1" customWidth="1"/>
    <col min="49" max="49" width="8.26953125" bestFit="1" customWidth="1"/>
    <col min="51" max="51" width="14" bestFit="1" customWidth="1"/>
    <col min="52" max="52" width="17.36328125" bestFit="1" customWidth="1"/>
    <col min="53" max="53" width="13.81640625" bestFit="1" customWidth="1"/>
    <col min="54" max="54" width="12.7265625" bestFit="1" customWidth="1"/>
    <col min="55" max="55" width="9.26953125" bestFit="1" customWidth="1"/>
    <col min="56" max="56" width="18.453125" bestFit="1" customWidth="1"/>
    <col min="57" max="57" width="8.453125" bestFit="1" customWidth="1"/>
    <col min="58" max="58" width="18" bestFit="1" customWidth="1"/>
    <col min="59" max="59" width="12" bestFit="1" customWidth="1"/>
    <col min="60" max="60" width="12.81640625" bestFit="1" customWidth="1"/>
    <col min="61" max="61" width="16.90625" bestFit="1" customWidth="1"/>
    <col min="62" max="62" width="18.453125" bestFit="1" customWidth="1"/>
    <col min="63" max="63" width="12.453125" bestFit="1" customWidth="1"/>
    <col min="64" max="64" width="12.08984375" bestFit="1" customWidth="1"/>
    <col min="65" max="65" width="10" bestFit="1" customWidth="1"/>
    <col min="66" max="66" width="15.1796875" bestFit="1" customWidth="1"/>
    <col min="67" max="67" width="11" bestFit="1" customWidth="1"/>
    <col min="68" max="68" width="17.7265625" bestFit="1" customWidth="1"/>
    <col min="69" max="69" width="19.453125" bestFit="1" customWidth="1"/>
    <col min="70" max="70" width="12" bestFit="1" customWidth="1"/>
    <col min="71" max="71" width="15.36328125" bestFit="1" customWidth="1"/>
    <col min="72" max="72" width="11.54296875" bestFit="1" customWidth="1"/>
    <col min="73" max="73" width="18" bestFit="1" customWidth="1"/>
    <col min="74" max="74" width="14.6328125" bestFit="1" customWidth="1"/>
    <col min="75" max="75" width="14.453125" bestFit="1" customWidth="1"/>
    <col min="76" max="76" width="14.1796875" bestFit="1" customWidth="1"/>
    <col min="77" max="77" width="10.81640625" bestFit="1" customWidth="1"/>
    <col min="78" max="78" width="12.7265625" bestFit="1" customWidth="1"/>
    <col min="79" max="79" width="10.36328125" bestFit="1" customWidth="1"/>
    <col min="80" max="80" width="14.6328125" bestFit="1" customWidth="1"/>
    <col min="81" max="81" width="20.7265625" bestFit="1" customWidth="1"/>
    <col min="82" max="82" width="9.36328125" bestFit="1" customWidth="1"/>
    <col min="83" max="83" width="14.08984375" bestFit="1" customWidth="1"/>
  </cols>
  <sheetData>
    <row r="4" spans="3:27" x14ac:dyDescent="0.35">
      <c r="Z4" s="22" t="s">
        <v>2</v>
      </c>
      <c r="AA4" t="s" vm="1">
        <v>21</v>
      </c>
    </row>
    <row r="5" spans="3:27" x14ac:dyDescent="0.35">
      <c r="C5" s="22" t="s">
        <v>66</v>
      </c>
      <c r="D5" s="22" t="s">
        <v>69</v>
      </c>
    </row>
    <row r="6" spans="3:27" x14ac:dyDescent="0.35">
      <c r="C6" s="22" t="s">
        <v>64</v>
      </c>
      <c r="D6">
        <v>2024</v>
      </c>
      <c r="E6" t="s">
        <v>65</v>
      </c>
      <c r="K6" s="22" t="s">
        <v>64</v>
      </c>
      <c r="L6" t="s">
        <v>70</v>
      </c>
      <c r="O6" s="22" t="s">
        <v>64</v>
      </c>
      <c r="P6" t="s">
        <v>66</v>
      </c>
      <c r="T6" s="22" t="s">
        <v>64</v>
      </c>
      <c r="U6" t="s">
        <v>71</v>
      </c>
      <c r="V6" t="s">
        <v>0</v>
      </c>
      <c r="Z6" s="22" t="s">
        <v>64</v>
      </c>
      <c r="AA6" t="s">
        <v>72</v>
      </c>
    </row>
    <row r="7" spans="3:27" x14ac:dyDescent="0.35">
      <c r="C7" s="23" t="s">
        <v>88</v>
      </c>
      <c r="D7">
        <v>888</v>
      </c>
      <c r="E7">
        <v>888</v>
      </c>
      <c r="K7" s="23" t="s">
        <v>87</v>
      </c>
      <c r="L7" s="24">
        <v>1530000</v>
      </c>
      <c r="O7" s="23" t="s">
        <v>87</v>
      </c>
      <c r="P7">
        <v>255</v>
      </c>
      <c r="T7" s="23" t="s">
        <v>109</v>
      </c>
      <c r="U7">
        <v>1</v>
      </c>
      <c r="V7">
        <v>350</v>
      </c>
      <c r="Z7" s="23"/>
      <c r="AA7">
        <v>996</v>
      </c>
    </row>
    <row r="8" spans="3:27" x14ac:dyDescent="0.35">
      <c r="C8" s="23" t="s">
        <v>89</v>
      </c>
      <c r="D8">
        <v>1149</v>
      </c>
      <c r="E8">
        <v>1149</v>
      </c>
      <c r="K8" s="23" t="s">
        <v>82</v>
      </c>
      <c r="L8" s="24">
        <v>180000</v>
      </c>
      <c r="O8" s="23" t="s">
        <v>82</v>
      </c>
      <c r="P8">
        <v>30</v>
      </c>
      <c r="T8" s="23" t="s">
        <v>111</v>
      </c>
      <c r="U8">
        <v>2</v>
      </c>
      <c r="V8">
        <v>324</v>
      </c>
      <c r="Z8" s="23" t="s">
        <v>67</v>
      </c>
      <c r="AA8">
        <v>2037</v>
      </c>
    </row>
    <row r="9" spans="3:27" x14ac:dyDescent="0.35">
      <c r="C9" s="23" t="s">
        <v>92</v>
      </c>
      <c r="D9">
        <v>679</v>
      </c>
      <c r="E9">
        <v>679</v>
      </c>
      <c r="K9" s="23" t="s">
        <v>102</v>
      </c>
      <c r="L9" s="24">
        <v>660000</v>
      </c>
      <c r="O9" s="23" t="s">
        <v>102</v>
      </c>
      <c r="P9">
        <v>110</v>
      </c>
      <c r="T9" s="23" t="s">
        <v>53</v>
      </c>
      <c r="U9">
        <v>3</v>
      </c>
      <c r="V9">
        <v>226</v>
      </c>
      <c r="Z9" s="23" t="s">
        <v>68</v>
      </c>
      <c r="AA9">
        <v>2248</v>
      </c>
    </row>
    <row r="10" spans="3:27" x14ac:dyDescent="0.35">
      <c r="C10" s="23" t="s">
        <v>93</v>
      </c>
      <c r="D10">
        <v>1569</v>
      </c>
      <c r="E10">
        <v>1569</v>
      </c>
      <c r="K10" s="23" t="s">
        <v>103</v>
      </c>
      <c r="L10" s="24">
        <v>714000</v>
      </c>
      <c r="O10" s="23" t="s">
        <v>103</v>
      </c>
      <c r="P10">
        <v>119</v>
      </c>
      <c r="T10" s="23" t="s">
        <v>107</v>
      </c>
      <c r="U10">
        <v>4</v>
      </c>
      <c r="V10">
        <v>200</v>
      </c>
      <c r="Z10" s="23" t="s">
        <v>82</v>
      </c>
      <c r="AA10">
        <v>3115</v>
      </c>
    </row>
    <row r="11" spans="3:27" x14ac:dyDescent="0.35">
      <c r="C11" s="23" t="s">
        <v>94</v>
      </c>
      <c r="D11">
        <v>996</v>
      </c>
      <c r="E11">
        <v>996</v>
      </c>
      <c r="K11" s="23" t="s">
        <v>104</v>
      </c>
      <c r="L11" s="24">
        <v>1338000</v>
      </c>
      <c r="O11" s="23" t="s">
        <v>104</v>
      </c>
      <c r="P11">
        <v>223</v>
      </c>
      <c r="T11" s="23" t="s">
        <v>106</v>
      </c>
      <c r="U11">
        <v>5</v>
      </c>
      <c r="V11">
        <v>155</v>
      </c>
      <c r="Z11" s="23" t="s">
        <v>65</v>
      </c>
      <c r="AA11">
        <v>8396</v>
      </c>
    </row>
    <row r="12" spans="3:27" x14ac:dyDescent="0.35">
      <c r="C12" s="23" t="s">
        <v>101</v>
      </c>
      <c r="D12">
        <v>3115</v>
      </c>
      <c r="E12">
        <v>3115</v>
      </c>
      <c r="K12" s="23" t="s">
        <v>105</v>
      </c>
      <c r="L12" s="24">
        <v>4056000</v>
      </c>
      <c r="O12" s="23" t="s">
        <v>105</v>
      </c>
      <c r="P12">
        <v>676</v>
      </c>
    </row>
    <row r="13" spans="3:27" x14ac:dyDescent="0.35">
      <c r="C13" s="23" t="s">
        <v>65</v>
      </c>
      <c r="D13">
        <v>8396</v>
      </c>
      <c r="E13">
        <v>8396</v>
      </c>
      <c r="K13" s="23" t="s">
        <v>65</v>
      </c>
      <c r="L13" s="24">
        <v>8478000</v>
      </c>
      <c r="O13" s="23" t="s">
        <v>65</v>
      </c>
      <c r="P13">
        <v>1413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28EC-9B01-4674-B98F-6517580AF095}">
  <sheetPr codeName="Hoja6"/>
  <dimension ref="B6:F8"/>
  <sheetViews>
    <sheetView topLeftCell="A4" workbookViewId="0">
      <selection activeCell="J8" sqref="J8"/>
    </sheetView>
  </sheetViews>
  <sheetFormatPr baseColWidth="10" defaultRowHeight="14.5" x14ac:dyDescent="0.35"/>
  <cols>
    <col min="2" max="2" width="16.54296875" bestFit="1" customWidth="1"/>
    <col min="3" max="3" width="12.81640625" bestFit="1" customWidth="1"/>
  </cols>
  <sheetData>
    <row r="6" spans="2:6" x14ac:dyDescent="0.35">
      <c r="B6" s="22" t="s">
        <v>64</v>
      </c>
      <c r="C6" t="s">
        <v>72</v>
      </c>
    </row>
    <row r="7" spans="2:6" x14ac:dyDescent="0.35">
      <c r="B7" s="23" t="s">
        <v>33</v>
      </c>
      <c r="C7">
        <v>474</v>
      </c>
      <c r="D7" s="26">
        <f>IFERROR(GETPIVOTDATA("[Measures].[Suma de Clase]",$B$6,"[salidas].[Cliente]","[salidas].[Cliente].&amp;[Consumo interno]")/GETPIVOTDATA("[Measures].[Suma de Clase]",Hoja1!$Z$6),0)</f>
        <v>5.645545497856122E-2</v>
      </c>
      <c r="E7" s="25">
        <f>1-D7</f>
        <v>0.94354454502143881</v>
      </c>
      <c r="F7">
        <f>IFERROR(GETPIVOTDATA("[Measures].[Suma de Clase]",$B$6,"[salidas].[Cliente]","[salidas].[Cliente].&amp;[Consumo interno]"),0)</f>
        <v>474</v>
      </c>
    </row>
    <row r="8" spans="2:6" x14ac:dyDescent="0.35">
      <c r="D8" s="26">
        <f>IFERROR(GETPIVOTDATA("[Measures].[Suma de Clase]",$B$6,"[salidas].[Cliente]","[salidas].[Cliente].&amp;[Desecho]")/GETPIVOTDATA("[Measures].[Suma de Clase]",Hoja1!$Z$6),0)</f>
        <v>0</v>
      </c>
      <c r="E8" s="25">
        <f>1-D8</f>
        <v>1</v>
      </c>
      <c r="F8">
        <f>IFERROR(GETPIVOTDATA("[Measures].[Suma de Clase]",$B$6,"[salidas].[Cliente]","[salidas].[Cliente].&amp;[Desecho]"),0)</f>
        <v>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1E34-CA1F-4E8F-86CF-86D1F0438E07}">
  <sheetPr codeName="Hoja7"/>
  <dimension ref="B3:G35"/>
  <sheetViews>
    <sheetView workbookViewId="0">
      <selection activeCell="L25" sqref="L25"/>
    </sheetView>
  </sheetViews>
  <sheetFormatPr baseColWidth="10" defaultRowHeight="14.5" x14ac:dyDescent="0.35"/>
  <cols>
    <col min="2" max="2" width="26.6328125" bestFit="1" customWidth="1"/>
    <col min="6" max="6" width="19.7265625" bestFit="1" customWidth="1"/>
  </cols>
  <sheetData>
    <row r="3" spans="2:7" x14ac:dyDescent="0.35">
      <c r="B3" s="29">
        <v>45391</v>
      </c>
      <c r="C3">
        <v>426</v>
      </c>
      <c r="D3">
        <v>651</v>
      </c>
      <c r="E3" t="s">
        <v>92</v>
      </c>
      <c r="F3" t="s">
        <v>95</v>
      </c>
      <c r="G3">
        <v>60</v>
      </c>
    </row>
    <row r="4" spans="2:7" x14ac:dyDescent="0.35">
      <c r="B4" s="29">
        <v>45394</v>
      </c>
      <c r="C4">
        <v>429</v>
      </c>
      <c r="D4">
        <v>652</v>
      </c>
      <c r="E4" t="s">
        <v>92</v>
      </c>
      <c r="F4" t="s">
        <v>14</v>
      </c>
      <c r="G4">
        <v>100</v>
      </c>
    </row>
    <row r="5" spans="2:7" x14ac:dyDescent="0.35">
      <c r="B5" s="29">
        <v>45394</v>
      </c>
      <c r="C5">
        <v>430</v>
      </c>
      <c r="D5">
        <v>653</v>
      </c>
      <c r="E5" t="s">
        <v>92</v>
      </c>
      <c r="F5" t="s">
        <v>23</v>
      </c>
      <c r="G5">
        <v>107</v>
      </c>
    </row>
    <row r="6" spans="2:7" x14ac:dyDescent="0.35">
      <c r="B6" s="29">
        <v>45394</v>
      </c>
      <c r="C6">
        <v>432</v>
      </c>
      <c r="D6">
        <v>657</v>
      </c>
      <c r="E6" t="s">
        <v>92</v>
      </c>
      <c r="F6" t="s">
        <v>14</v>
      </c>
      <c r="G6">
        <v>120</v>
      </c>
    </row>
    <row r="7" spans="2:7" x14ac:dyDescent="0.35">
      <c r="B7" s="29">
        <v>45397</v>
      </c>
      <c r="C7">
        <v>428</v>
      </c>
      <c r="D7">
        <v>660</v>
      </c>
      <c r="E7" t="s">
        <v>92</v>
      </c>
      <c r="F7" t="s">
        <v>46</v>
      </c>
      <c r="G7">
        <v>130</v>
      </c>
    </row>
    <row r="8" spans="2:7" x14ac:dyDescent="0.35">
      <c r="B8" s="29">
        <v>45394</v>
      </c>
      <c r="C8">
        <v>436</v>
      </c>
      <c r="D8">
        <v>665</v>
      </c>
      <c r="E8" t="s">
        <v>92</v>
      </c>
      <c r="F8" t="s">
        <v>97</v>
      </c>
      <c r="G8">
        <v>40</v>
      </c>
    </row>
    <row r="9" spans="2:7" x14ac:dyDescent="0.35">
      <c r="B9" s="29">
        <v>45394</v>
      </c>
      <c r="E9" t="s">
        <v>92</v>
      </c>
      <c r="F9" t="s">
        <v>21</v>
      </c>
      <c r="G9">
        <v>679</v>
      </c>
    </row>
    <row r="10" spans="2:7" x14ac:dyDescent="0.35">
      <c r="B10" s="29"/>
      <c r="E10" t="s">
        <v>92</v>
      </c>
      <c r="F10" t="s">
        <v>33</v>
      </c>
      <c r="G10">
        <v>26</v>
      </c>
    </row>
    <row r="11" spans="2:7" x14ac:dyDescent="0.35">
      <c r="B11" s="29">
        <v>45400</v>
      </c>
      <c r="C11">
        <v>440</v>
      </c>
      <c r="D11">
        <v>662</v>
      </c>
      <c r="E11" t="s">
        <v>93</v>
      </c>
      <c r="F11" t="s">
        <v>23</v>
      </c>
      <c r="G11">
        <v>25</v>
      </c>
    </row>
    <row r="12" spans="2:7" x14ac:dyDescent="0.35">
      <c r="B12" s="29">
        <v>45400</v>
      </c>
      <c r="C12">
        <v>441</v>
      </c>
      <c r="D12">
        <v>663</v>
      </c>
      <c r="E12" t="s">
        <v>93</v>
      </c>
      <c r="F12" t="s">
        <v>96</v>
      </c>
      <c r="G12">
        <v>30</v>
      </c>
    </row>
    <row r="13" spans="2:7" x14ac:dyDescent="0.35">
      <c r="B13" s="29">
        <v>45397</v>
      </c>
      <c r="C13">
        <v>437</v>
      </c>
      <c r="D13">
        <v>666</v>
      </c>
      <c r="E13" t="s">
        <v>93</v>
      </c>
      <c r="F13" t="s">
        <v>23</v>
      </c>
      <c r="G13">
        <v>120</v>
      </c>
    </row>
    <row r="14" spans="2:7" x14ac:dyDescent="0.35">
      <c r="B14" s="29">
        <v>45397</v>
      </c>
      <c r="C14">
        <v>438</v>
      </c>
      <c r="D14">
        <v>667</v>
      </c>
      <c r="E14" t="s">
        <v>93</v>
      </c>
      <c r="F14" t="s">
        <v>14</v>
      </c>
      <c r="G14">
        <v>20</v>
      </c>
    </row>
    <row r="15" spans="2:7" x14ac:dyDescent="0.35">
      <c r="B15" s="29">
        <v>45397</v>
      </c>
      <c r="C15">
        <v>439</v>
      </c>
      <c r="D15">
        <v>668</v>
      </c>
      <c r="E15" t="s">
        <v>93</v>
      </c>
      <c r="F15" t="s">
        <v>97</v>
      </c>
      <c r="G15">
        <v>40</v>
      </c>
    </row>
    <row r="16" spans="2:7" x14ac:dyDescent="0.35">
      <c r="B16" s="29">
        <v>45399</v>
      </c>
      <c r="C16">
        <v>442</v>
      </c>
      <c r="D16">
        <v>669</v>
      </c>
      <c r="E16" t="s">
        <v>93</v>
      </c>
      <c r="F16" t="s">
        <v>80</v>
      </c>
      <c r="G16">
        <v>200</v>
      </c>
    </row>
    <row r="17" spans="2:7" x14ac:dyDescent="0.35">
      <c r="B17" s="29">
        <v>45404</v>
      </c>
      <c r="C17">
        <v>445</v>
      </c>
      <c r="D17">
        <v>675</v>
      </c>
      <c r="E17" t="s">
        <v>93</v>
      </c>
      <c r="F17" t="s">
        <v>96</v>
      </c>
      <c r="G17">
        <v>108</v>
      </c>
    </row>
    <row r="18" spans="2:7" x14ac:dyDescent="0.35">
      <c r="B18" s="29">
        <v>45402</v>
      </c>
      <c r="C18">
        <v>444</v>
      </c>
      <c r="D18">
        <v>676</v>
      </c>
      <c r="E18" t="s">
        <v>93</v>
      </c>
      <c r="F18" t="s">
        <v>97</v>
      </c>
      <c r="G18">
        <v>40</v>
      </c>
    </row>
    <row r="19" spans="2:7" x14ac:dyDescent="0.35">
      <c r="B19" s="29">
        <v>45404</v>
      </c>
      <c r="C19">
        <v>447</v>
      </c>
      <c r="D19">
        <v>677</v>
      </c>
      <c r="E19" t="s">
        <v>93</v>
      </c>
      <c r="F19" t="s">
        <v>49</v>
      </c>
      <c r="G19">
        <v>418</v>
      </c>
    </row>
    <row r="20" spans="2:7" x14ac:dyDescent="0.35">
      <c r="B20" s="29">
        <v>45421</v>
      </c>
      <c r="C20">
        <v>461</v>
      </c>
      <c r="D20">
        <v>686</v>
      </c>
      <c r="E20" t="s">
        <v>93</v>
      </c>
      <c r="F20" t="s">
        <v>98</v>
      </c>
      <c r="G20">
        <v>204</v>
      </c>
    </row>
    <row r="21" spans="2:7" x14ac:dyDescent="0.35">
      <c r="B21" s="29">
        <v>45420</v>
      </c>
      <c r="C21">
        <v>457</v>
      </c>
      <c r="D21">
        <v>683</v>
      </c>
      <c r="E21" t="s">
        <v>93</v>
      </c>
      <c r="F21" t="s">
        <v>99</v>
      </c>
      <c r="G21">
        <v>50</v>
      </c>
    </row>
    <row r="22" spans="2:7" x14ac:dyDescent="0.35">
      <c r="B22" s="29">
        <v>45421</v>
      </c>
      <c r="C22">
        <v>460</v>
      </c>
      <c r="D22">
        <v>685</v>
      </c>
      <c r="E22" t="s">
        <v>93</v>
      </c>
      <c r="F22" t="s">
        <v>14</v>
      </c>
      <c r="G22">
        <v>30</v>
      </c>
    </row>
    <row r="23" spans="2:7" x14ac:dyDescent="0.35">
      <c r="B23" s="29">
        <v>45407</v>
      </c>
      <c r="E23" t="s">
        <v>93</v>
      </c>
      <c r="F23" t="s">
        <v>33</v>
      </c>
      <c r="G23">
        <v>350</v>
      </c>
    </row>
    <row r="24" spans="2:7" x14ac:dyDescent="0.35">
      <c r="B24" s="29">
        <v>45407</v>
      </c>
      <c r="E24" t="s">
        <v>93</v>
      </c>
      <c r="F24" t="s">
        <v>21</v>
      </c>
      <c r="G24">
        <v>1569</v>
      </c>
    </row>
    <row r="25" spans="2:7" x14ac:dyDescent="0.35">
      <c r="B25" s="29">
        <v>45441</v>
      </c>
      <c r="C25">
        <v>468</v>
      </c>
      <c r="D25">
        <v>696</v>
      </c>
      <c r="E25" t="s">
        <v>94</v>
      </c>
      <c r="F25" t="s">
        <v>90</v>
      </c>
      <c r="G25">
        <v>177</v>
      </c>
    </row>
    <row r="26" spans="2:7" x14ac:dyDescent="0.35">
      <c r="B26" s="29">
        <v>45441</v>
      </c>
      <c r="C26">
        <v>466</v>
      </c>
      <c r="D26">
        <v>702</v>
      </c>
      <c r="E26" t="s">
        <v>94</v>
      </c>
      <c r="F26" t="s">
        <v>100</v>
      </c>
      <c r="G26">
        <v>200</v>
      </c>
    </row>
    <row r="27" spans="2:7" x14ac:dyDescent="0.35">
      <c r="B27" s="29">
        <v>45451</v>
      </c>
      <c r="C27">
        <v>481</v>
      </c>
      <c r="D27">
        <v>708</v>
      </c>
      <c r="E27" t="s">
        <v>94</v>
      </c>
      <c r="F27" t="s">
        <v>14</v>
      </c>
      <c r="G27">
        <v>40</v>
      </c>
    </row>
    <row r="28" spans="2:7" x14ac:dyDescent="0.35">
      <c r="B28" s="29">
        <v>45450</v>
      </c>
      <c r="C28">
        <v>479</v>
      </c>
      <c r="D28">
        <v>707</v>
      </c>
      <c r="E28" t="s">
        <v>94</v>
      </c>
      <c r="F28" t="s">
        <v>23</v>
      </c>
      <c r="G28">
        <v>50</v>
      </c>
    </row>
    <row r="29" spans="2:7" x14ac:dyDescent="0.35">
      <c r="B29" s="29">
        <v>45455</v>
      </c>
      <c r="C29">
        <v>484</v>
      </c>
      <c r="D29">
        <v>709</v>
      </c>
      <c r="E29" t="s">
        <v>94</v>
      </c>
      <c r="F29" t="s">
        <v>23</v>
      </c>
      <c r="G29">
        <v>30</v>
      </c>
    </row>
    <row r="30" spans="2:7" x14ac:dyDescent="0.35">
      <c r="B30" s="29">
        <v>45457</v>
      </c>
      <c r="C30">
        <v>489</v>
      </c>
      <c r="D30">
        <v>721</v>
      </c>
      <c r="E30" t="s">
        <v>94</v>
      </c>
      <c r="F30" t="s">
        <v>97</v>
      </c>
      <c r="G30">
        <v>45</v>
      </c>
    </row>
    <row r="31" spans="2:7" x14ac:dyDescent="0.35">
      <c r="B31" s="29">
        <v>45461</v>
      </c>
      <c r="C31">
        <v>491</v>
      </c>
      <c r="D31">
        <v>723</v>
      </c>
      <c r="E31" t="s">
        <v>94</v>
      </c>
      <c r="F31" t="s">
        <v>74</v>
      </c>
      <c r="G31">
        <v>60</v>
      </c>
    </row>
    <row r="32" spans="2:7" x14ac:dyDescent="0.35">
      <c r="B32" s="29">
        <v>45461</v>
      </c>
      <c r="C32">
        <v>492</v>
      </c>
      <c r="D32">
        <v>723</v>
      </c>
      <c r="E32" t="s">
        <v>94</v>
      </c>
      <c r="F32" t="s">
        <v>74</v>
      </c>
      <c r="G32">
        <v>60</v>
      </c>
    </row>
    <row r="33" spans="2:7" x14ac:dyDescent="0.35">
      <c r="B33" s="29">
        <v>45465</v>
      </c>
      <c r="C33">
        <v>496</v>
      </c>
      <c r="D33">
        <v>726</v>
      </c>
      <c r="E33" t="s">
        <v>94</v>
      </c>
      <c r="F33" t="s">
        <v>20</v>
      </c>
      <c r="G33">
        <v>220</v>
      </c>
    </row>
    <row r="34" spans="2:7" x14ac:dyDescent="0.35">
      <c r="B34" s="29">
        <v>45464</v>
      </c>
      <c r="C34">
        <v>500</v>
      </c>
      <c r="E34" t="s">
        <v>94</v>
      </c>
      <c r="F34" t="s">
        <v>33</v>
      </c>
      <c r="G34">
        <v>37</v>
      </c>
    </row>
    <row r="35" spans="2:7" x14ac:dyDescent="0.35">
      <c r="B35" s="29"/>
      <c r="E35" t="s">
        <v>94</v>
      </c>
      <c r="F35" t="s">
        <v>21</v>
      </c>
      <c r="G35">
        <v>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B6B3-71F4-4FCB-B358-D5F4B9C44619}">
  <sheetPr codeName="Hoja8">
    <tabColor theme="9" tint="-0.249977111117893"/>
  </sheetPr>
  <dimension ref="E1:AA13"/>
  <sheetViews>
    <sheetView showGridLines="0" showRowColHeaders="0" zoomScale="40" zoomScaleNormal="40" workbookViewId="0">
      <selection activeCell="AJ30" sqref="AJ30"/>
    </sheetView>
  </sheetViews>
  <sheetFormatPr baseColWidth="10" defaultRowHeight="14.5" x14ac:dyDescent="0.35"/>
  <cols>
    <col min="1" max="1" width="10.90625" style="27" customWidth="1"/>
    <col min="2" max="16384" width="10.90625" style="27"/>
  </cols>
  <sheetData>
    <row r="1" spans="5:27" ht="14.5" customHeight="1" x14ac:dyDescent="0.35">
      <c r="F1" s="62" t="s">
        <v>132</v>
      </c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30"/>
    </row>
    <row r="2" spans="5:27" ht="14.5" customHeight="1" x14ac:dyDescent="0.35"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30"/>
    </row>
    <row r="3" spans="5:27" ht="14.5" customHeight="1" x14ac:dyDescent="0.35"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30"/>
    </row>
    <row r="4" spans="5:27" ht="14.5" customHeight="1" x14ac:dyDescent="0.35"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30"/>
    </row>
    <row r="5" spans="5:27" ht="14.5" customHeight="1" x14ac:dyDescent="0.35"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30"/>
    </row>
    <row r="6" spans="5:27" ht="14.5" customHeight="1" x14ac:dyDescent="0.35"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30"/>
    </row>
    <row r="7" spans="5:27" ht="14.5" customHeight="1" x14ac:dyDescent="0.35"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30"/>
    </row>
    <row r="8" spans="5:27" ht="14.5" customHeight="1" x14ac:dyDescent="0.35">
      <c r="E8" s="31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30"/>
    </row>
    <row r="9" spans="5:27" ht="14.5" customHeight="1" x14ac:dyDescent="0.35"/>
    <row r="10" spans="5:27" ht="14.5" customHeight="1" x14ac:dyDescent="0.35"/>
    <row r="11" spans="5:27" ht="14.5" customHeight="1" x14ac:dyDescent="0.35"/>
    <row r="12" spans="5:27" ht="14.5" customHeight="1" x14ac:dyDescent="0.35"/>
    <row r="13" spans="5:27" ht="14.5" customHeight="1" x14ac:dyDescent="0.35"/>
  </sheetData>
  <mergeCells count="1">
    <mergeCell ref="F1:Z8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Introduction</vt:lpstr>
      <vt:lpstr>Entries</vt:lpstr>
      <vt:lpstr>Sales Outflows</vt:lpstr>
      <vt:lpstr>Sales outflows2</vt:lpstr>
      <vt:lpstr>Hoja1</vt:lpstr>
      <vt:lpstr>Hoja8</vt:lpstr>
      <vt:lpstr>Hoja2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Mario</dc:creator>
  <cp:lastModifiedBy>Carlos Mario</cp:lastModifiedBy>
  <dcterms:created xsi:type="dcterms:W3CDTF">2022-05-12T14:12:20Z</dcterms:created>
  <dcterms:modified xsi:type="dcterms:W3CDTF">2025-06-09T21:13:47Z</dcterms:modified>
</cp:coreProperties>
</file>