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16" windowHeight="7956" tabRatio="880" firstSheet="15" activeTab="28"/>
  </bookViews>
  <sheets>
    <sheet name="01.10.19" sheetId="822" r:id="rId1"/>
    <sheet name="02.10.19" sheetId="823" r:id="rId2"/>
    <sheet name="03.10.19" sheetId="824" r:id="rId3"/>
    <sheet name="04.10.19" sheetId="825" r:id="rId4"/>
    <sheet name="05.10.19" sheetId="826" r:id="rId5"/>
    <sheet name="06.10.19" sheetId="827" r:id="rId6"/>
    <sheet name="07.10.19" sheetId="828" r:id="rId7"/>
    <sheet name="08.10.19" sheetId="829" r:id="rId8"/>
    <sheet name="09.10.19" sheetId="830" r:id="rId9"/>
    <sheet name="10.10.19" sheetId="831" r:id="rId10"/>
    <sheet name="11.10.19" sheetId="832" r:id="rId11"/>
    <sheet name="12.10.19" sheetId="833" r:id="rId12"/>
    <sheet name="13.10.19" sheetId="834" r:id="rId13"/>
    <sheet name="14.10.19" sheetId="835" r:id="rId14"/>
    <sheet name="15.10.19" sheetId="836" r:id="rId15"/>
    <sheet name="16.10.19" sheetId="837" r:id="rId16"/>
    <sheet name="17.10.19" sheetId="838" r:id="rId17"/>
    <sheet name="18.10.19" sheetId="839" r:id="rId18"/>
    <sheet name="19.10.19" sheetId="840" r:id="rId19"/>
    <sheet name="20.10.19" sheetId="841" r:id="rId20"/>
    <sheet name="21.10.19" sheetId="842" r:id="rId21"/>
    <sheet name="22.10.19" sheetId="843" r:id="rId22"/>
    <sheet name="23.10.19" sheetId="844" r:id="rId23"/>
    <sheet name="24.10.19" sheetId="845" r:id="rId24"/>
    <sheet name="25.10.19" sheetId="846" r:id="rId25"/>
    <sheet name="26.10.19" sheetId="847" r:id="rId26"/>
    <sheet name="27.10.19" sheetId="848" r:id="rId27"/>
    <sheet name="28.10.19" sheetId="849" r:id="rId28"/>
    <sheet name="29.10.19" sheetId="850" r:id="rId29"/>
    <sheet name="Statement" sheetId="437" r:id="rId30"/>
    <sheet name="Sheet1" sheetId="56" r:id="rId31"/>
  </sheets>
  <calcPr calcId="124519"/>
</workbook>
</file>

<file path=xl/calcChain.xml><?xml version="1.0" encoding="utf-8"?>
<calcChain xmlns="http://schemas.openxmlformats.org/spreadsheetml/2006/main">
  <c r="F12" i="850"/>
  <c r="F78" s="1"/>
  <c r="F69"/>
  <c r="I78"/>
  <c r="C78"/>
  <c r="P77"/>
  <c r="O77"/>
  <c r="N77"/>
  <c r="M77"/>
  <c r="G77"/>
  <c r="G78" s="1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H71"/>
  <c r="J71" s="1"/>
  <c r="N71" s="1"/>
  <c r="E71"/>
  <c r="O70"/>
  <c r="E70"/>
  <c r="H70" s="1"/>
  <c r="O69"/>
  <c r="H69"/>
  <c r="J69" s="1"/>
  <c r="N69" s="1"/>
  <c r="E69"/>
  <c r="O68"/>
  <c r="E68"/>
  <c r="H68" s="1"/>
  <c r="O67"/>
  <c r="E67"/>
  <c r="H67" s="1"/>
  <c r="J67" s="1"/>
  <c r="N67" s="1"/>
  <c r="O66"/>
  <c r="N66"/>
  <c r="M66"/>
  <c r="O65"/>
  <c r="N65"/>
  <c r="M65"/>
  <c r="O64"/>
  <c r="H64"/>
  <c r="J64" s="1"/>
  <c r="N64" s="1"/>
  <c r="E64"/>
  <c r="O63"/>
  <c r="E63"/>
  <c r="H63" s="1"/>
  <c r="O62"/>
  <c r="H62"/>
  <c r="J62" s="1"/>
  <c r="N62" s="1"/>
  <c r="E62"/>
  <c r="O61"/>
  <c r="E61"/>
  <c r="H61" s="1"/>
  <c r="O60"/>
  <c r="H60"/>
  <c r="J60" s="1"/>
  <c r="N60" s="1"/>
  <c r="E60"/>
  <c r="O59"/>
  <c r="E59"/>
  <c r="H59" s="1"/>
  <c r="O58"/>
  <c r="E58"/>
  <c r="H58" s="1"/>
  <c r="J58" s="1"/>
  <c r="N58" s="1"/>
  <c r="O57"/>
  <c r="E57"/>
  <c r="H57" s="1"/>
  <c r="O56"/>
  <c r="H56"/>
  <c r="J56" s="1"/>
  <c r="N56" s="1"/>
  <c r="E56"/>
  <c r="O55"/>
  <c r="E55"/>
  <c r="H55" s="1"/>
  <c r="O54"/>
  <c r="H54"/>
  <c r="J54" s="1"/>
  <c r="N54" s="1"/>
  <c r="E54"/>
  <c r="O53"/>
  <c r="E53"/>
  <c r="H53" s="1"/>
  <c r="O52"/>
  <c r="H52"/>
  <c r="J52" s="1"/>
  <c r="N52" s="1"/>
  <c r="E52"/>
  <c r="O51"/>
  <c r="E51"/>
  <c r="H51" s="1"/>
  <c r="O50"/>
  <c r="E50"/>
  <c r="H50" s="1"/>
  <c r="J50" s="1"/>
  <c r="N50" s="1"/>
  <c r="O49"/>
  <c r="E49"/>
  <c r="H49" s="1"/>
  <c r="O48"/>
  <c r="H48"/>
  <c r="J48" s="1"/>
  <c r="N48" s="1"/>
  <c r="E48"/>
  <c r="O47"/>
  <c r="E47"/>
  <c r="H47" s="1"/>
  <c r="O46"/>
  <c r="H46"/>
  <c r="J46" s="1"/>
  <c r="N46" s="1"/>
  <c r="E46"/>
  <c r="O45"/>
  <c r="E45"/>
  <c r="H45" s="1"/>
  <c r="O44"/>
  <c r="H44"/>
  <c r="J44" s="1"/>
  <c r="N44" s="1"/>
  <c r="E44"/>
  <c r="O43"/>
  <c r="E43"/>
  <c r="H43" s="1"/>
  <c r="O42"/>
  <c r="E42"/>
  <c r="H42" s="1"/>
  <c r="J42" s="1"/>
  <c r="N42" s="1"/>
  <c r="O41"/>
  <c r="E41"/>
  <c r="H41" s="1"/>
  <c r="O40"/>
  <c r="H40"/>
  <c r="J40" s="1"/>
  <c r="N40" s="1"/>
  <c r="E40"/>
  <c r="O39"/>
  <c r="N39"/>
  <c r="M39"/>
  <c r="O38"/>
  <c r="E38"/>
  <c r="H38" s="1"/>
  <c r="O37"/>
  <c r="E37"/>
  <c r="H37" s="1"/>
  <c r="O36"/>
  <c r="J36"/>
  <c r="N36" s="1"/>
  <c r="H36"/>
  <c r="M36" s="1"/>
  <c r="E36"/>
  <c r="O35"/>
  <c r="E35"/>
  <c r="H35" s="1"/>
  <c r="O34"/>
  <c r="E34"/>
  <c r="H34" s="1"/>
  <c r="O33"/>
  <c r="E33"/>
  <c r="H33" s="1"/>
  <c r="O32"/>
  <c r="H32"/>
  <c r="M32" s="1"/>
  <c r="E32"/>
  <c r="O31"/>
  <c r="E31"/>
  <c r="H31" s="1"/>
  <c r="O30"/>
  <c r="E30"/>
  <c r="H30" s="1"/>
  <c r="O29"/>
  <c r="E29"/>
  <c r="H29" s="1"/>
  <c r="O28"/>
  <c r="J28"/>
  <c r="N28" s="1"/>
  <c r="H28"/>
  <c r="M28" s="1"/>
  <c r="E28"/>
  <c r="O27"/>
  <c r="E27"/>
  <c r="H27" s="1"/>
  <c r="O26"/>
  <c r="E26"/>
  <c r="H26" s="1"/>
  <c r="O25"/>
  <c r="E25"/>
  <c r="H25" s="1"/>
  <c r="O24"/>
  <c r="H24"/>
  <c r="M24" s="1"/>
  <c r="E24"/>
  <c r="O23"/>
  <c r="E23"/>
  <c r="H23" s="1"/>
  <c r="O22"/>
  <c r="E22"/>
  <c r="H22" s="1"/>
  <c r="O21"/>
  <c r="E21"/>
  <c r="H21" s="1"/>
  <c r="O20"/>
  <c r="J20"/>
  <c r="N20" s="1"/>
  <c r="H20"/>
  <c r="M20" s="1"/>
  <c r="E20"/>
  <c r="O19"/>
  <c r="E19"/>
  <c r="H19" s="1"/>
  <c r="O18"/>
  <c r="E18"/>
  <c r="H18" s="1"/>
  <c r="O17"/>
  <c r="E17"/>
  <c r="H17" s="1"/>
  <c r="O16"/>
  <c r="N16"/>
  <c r="M16"/>
  <c r="O15"/>
  <c r="E15"/>
  <c r="H15" s="1"/>
  <c r="J15" s="1"/>
  <c r="N15" s="1"/>
  <c r="O14"/>
  <c r="E14"/>
  <c r="H14" s="1"/>
  <c r="O13"/>
  <c r="H13"/>
  <c r="J13" s="1"/>
  <c r="N13" s="1"/>
  <c r="E13"/>
  <c r="O12"/>
  <c r="E12"/>
  <c r="O11"/>
  <c r="H11"/>
  <c r="J11" s="1"/>
  <c r="N11" s="1"/>
  <c r="E11"/>
  <c r="O10"/>
  <c r="E10"/>
  <c r="H10" s="1"/>
  <c r="O9"/>
  <c r="H9"/>
  <c r="J9" s="1"/>
  <c r="N9" s="1"/>
  <c r="E9"/>
  <c r="O8"/>
  <c r="E8"/>
  <c r="H8" s="1"/>
  <c r="O7"/>
  <c r="O78" s="1"/>
  <c r="E7"/>
  <c r="H7" s="1"/>
  <c r="J7" s="1"/>
  <c r="N7" s="1"/>
  <c r="O6"/>
  <c r="E6"/>
  <c r="H6" s="1"/>
  <c r="I78" i="849"/>
  <c r="C78"/>
  <c r="P77"/>
  <c r="O77"/>
  <c r="N77"/>
  <c r="M77"/>
  <c r="G77"/>
  <c r="G78" s="1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E71"/>
  <c r="H71" s="1"/>
  <c r="J71" s="1"/>
  <c r="N71" s="1"/>
  <c r="O70"/>
  <c r="E70"/>
  <c r="H70" s="1"/>
  <c r="O69"/>
  <c r="E69"/>
  <c r="H69" s="1"/>
  <c r="J69" s="1"/>
  <c r="N69" s="1"/>
  <c r="O68"/>
  <c r="E68"/>
  <c r="H68" s="1"/>
  <c r="O67"/>
  <c r="H67"/>
  <c r="J67" s="1"/>
  <c r="N67" s="1"/>
  <c r="E67"/>
  <c r="O66"/>
  <c r="N66"/>
  <c r="M66"/>
  <c r="O65"/>
  <c r="N65"/>
  <c r="M65"/>
  <c r="O64"/>
  <c r="H64"/>
  <c r="J64" s="1"/>
  <c r="N64" s="1"/>
  <c r="E64"/>
  <c r="O63"/>
  <c r="E63"/>
  <c r="H63" s="1"/>
  <c r="O62"/>
  <c r="H62"/>
  <c r="J62" s="1"/>
  <c r="N62" s="1"/>
  <c r="E62"/>
  <c r="O61"/>
  <c r="E61"/>
  <c r="H61" s="1"/>
  <c r="O60"/>
  <c r="E60"/>
  <c r="H60" s="1"/>
  <c r="J60" s="1"/>
  <c r="N60" s="1"/>
  <c r="O59"/>
  <c r="E59"/>
  <c r="H59" s="1"/>
  <c r="O58"/>
  <c r="H58"/>
  <c r="J58" s="1"/>
  <c r="N58" s="1"/>
  <c r="E58"/>
  <c r="O57"/>
  <c r="E57"/>
  <c r="H57" s="1"/>
  <c r="O56"/>
  <c r="H56"/>
  <c r="J56" s="1"/>
  <c r="N56" s="1"/>
  <c r="E56"/>
  <c r="O55"/>
  <c r="E55"/>
  <c r="H55" s="1"/>
  <c r="O54"/>
  <c r="H54"/>
  <c r="J54" s="1"/>
  <c r="N54" s="1"/>
  <c r="E54"/>
  <c r="O53"/>
  <c r="E53"/>
  <c r="H53" s="1"/>
  <c r="O52"/>
  <c r="E52"/>
  <c r="H52" s="1"/>
  <c r="J52" s="1"/>
  <c r="N52" s="1"/>
  <c r="O51"/>
  <c r="E51"/>
  <c r="H51" s="1"/>
  <c r="O50"/>
  <c r="H50"/>
  <c r="J50" s="1"/>
  <c r="N50" s="1"/>
  <c r="E50"/>
  <c r="O49"/>
  <c r="E49"/>
  <c r="H49" s="1"/>
  <c r="O48"/>
  <c r="H48"/>
  <c r="J48" s="1"/>
  <c r="N48" s="1"/>
  <c r="E48"/>
  <c r="O47"/>
  <c r="E47"/>
  <c r="H47" s="1"/>
  <c r="O46"/>
  <c r="H46"/>
  <c r="J46" s="1"/>
  <c r="N46" s="1"/>
  <c r="E46"/>
  <c r="O45"/>
  <c r="E45"/>
  <c r="H45" s="1"/>
  <c r="O44"/>
  <c r="E44"/>
  <c r="H44" s="1"/>
  <c r="J44" s="1"/>
  <c r="N44" s="1"/>
  <c r="O43"/>
  <c r="E43"/>
  <c r="H43" s="1"/>
  <c r="O42"/>
  <c r="H42"/>
  <c r="J42" s="1"/>
  <c r="N42" s="1"/>
  <c r="E42"/>
  <c r="O41"/>
  <c r="E41"/>
  <c r="H41" s="1"/>
  <c r="O40"/>
  <c r="H40"/>
  <c r="J40" s="1"/>
  <c r="N40" s="1"/>
  <c r="E40"/>
  <c r="O39"/>
  <c r="N39"/>
  <c r="M39"/>
  <c r="O38"/>
  <c r="H38"/>
  <c r="M38" s="1"/>
  <c r="E38"/>
  <c r="O37"/>
  <c r="E37"/>
  <c r="H37" s="1"/>
  <c r="O36"/>
  <c r="E36"/>
  <c r="H36" s="1"/>
  <c r="O35"/>
  <c r="E35"/>
  <c r="H35" s="1"/>
  <c r="O34"/>
  <c r="H34"/>
  <c r="M34" s="1"/>
  <c r="E34"/>
  <c r="O33"/>
  <c r="E33"/>
  <c r="H33" s="1"/>
  <c r="O32"/>
  <c r="E32"/>
  <c r="H32" s="1"/>
  <c r="O31"/>
  <c r="E31"/>
  <c r="H31" s="1"/>
  <c r="O30"/>
  <c r="H30"/>
  <c r="M30" s="1"/>
  <c r="E30"/>
  <c r="O29"/>
  <c r="E29"/>
  <c r="H29" s="1"/>
  <c r="O28"/>
  <c r="E28"/>
  <c r="H28" s="1"/>
  <c r="O27"/>
  <c r="E27"/>
  <c r="H27" s="1"/>
  <c r="O26"/>
  <c r="H26"/>
  <c r="M26" s="1"/>
  <c r="E26"/>
  <c r="O25"/>
  <c r="E25"/>
  <c r="H25" s="1"/>
  <c r="O24"/>
  <c r="E24"/>
  <c r="H24" s="1"/>
  <c r="O23"/>
  <c r="E23"/>
  <c r="H23" s="1"/>
  <c r="O22"/>
  <c r="H22"/>
  <c r="M22" s="1"/>
  <c r="E22"/>
  <c r="O21"/>
  <c r="E21"/>
  <c r="H21" s="1"/>
  <c r="O20"/>
  <c r="E20"/>
  <c r="H20" s="1"/>
  <c r="O19"/>
  <c r="E19"/>
  <c r="H19" s="1"/>
  <c r="O18"/>
  <c r="H18"/>
  <c r="M18" s="1"/>
  <c r="E18"/>
  <c r="O17"/>
  <c r="E17"/>
  <c r="H17" s="1"/>
  <c r="O16"/>
  <c r="N16"/>
  <c r="M16"/>
  <c r="O15"/>
  <c r="H15"/>
  <c r="J15" s="1"/>
  <c r="N15" s="1"/>
  <c r="E15"/>
  <c r="O14"/>
  <c r="E14"/>
  <c r="H14" s="1"/>
  <c r="O13"/>
  <c r="O78" s="1"/>
  <c r="H13"/>
  <c r="J13" s="1"/>
  <c r="N13" s="1"/>
  <c r="E13"/>
  <c r="O12"/>
  <c r="F78"/>
  <c r="E12"/>
  <c r="H12" s="1"/>
  <c r="O11"/>
  <c r="H11"/>
  <c r="M11" s="1"/>
  <c r="E11"/>
  <c r="O10"/>
  <c r="E10"/>
  <c r="H10" s="1"/>
  <c r="O9"/>
  <c r="E9"/>
  <c r="H9" s="1"/>
  <c r="O8"/>
  <c r="E8"/>
  <c r="H8" s="1"/>
  <c r="O7"/>
  <c r="H7"/>
  <c r="M7" s="1"/>
  <c r="E7"/>
  <c r="O6"/>
  <c r="E6"/>
  <c r="H6" s="1"/>
  <c r="F12" i="848"/>
  <c r="F78" s="1"/>
  <c r="I78"/>
  <c r="G78"/>
  <c r="C78"/>
  <c r="P77"/>
  <c r="O77"/>
  <c r="N77"/>
  <c r="M77"/>
  <c r="G77"/>
  <c r="D77"/>
  <c r="D78" s="1"/>
  <c r="O76"/>
  <c r="E76"/>
  <c r="H76" s="1"/>
  <c r="O75"/>
  <c r="E75"/>
  <c r="H75" s="1"/>
  <c r="O74"/>
  <c r="E74"/>
  <c r="H74" s="1"/>
  <c r="O73"/>
  <c r="E73"/>
  <c r="H73" s="1"/>
  <c r="O72"/>
  <c r="N72"/>
  <c r="M72"/>
  <c r="O71"/>
  <c r="E71"/>
  <c r="H71" s="1"/>
  <c r="O70"/>
  <c r="E70"/>
  <c r="H70" s="1"/>
  <c r="O69"/>
  <c r="E69"/>
  <c r="H69" s="1"/>
  <c r="O68"/>
  <c r="E68"/>
  <c r="H68" s="1"/>
  <c r="O67"/>
  <c r="E67"/>
  <c r="H67" s="1"/>
  <c r="O66"/>
  <c r="N66"/>
  <c r="M66"/>
  <c r="O65"/>
  <c r="N65"/>
  <c r="M65"/>
  <c r="O64"/>
  <c r="E64"/>
  <c r="H64" s="1"/>
  <c r="O63"/>
  <c r="E63"/>
  <c r="H63" s="1"/>
  <c r="O62"/>
  <c r="E62"/>
  <c r="H62" s="1"/>
  <c r="O61"/>
  <c r="E61"/>
  <c r="H61" s="1"/>
  <c r="O60"/>
  <c r="E60"/>
  <c r="H60" s="1"/>
  <c r="O59"/>
  <c r="E59"/>
  <c r="H59" s="1"/>
  <c r="O58"/>
  <c r="E58"/>
  <c r="H58" s="1"/>
  <c r="O57"/>
  <c r="E57"/>
  <c r="H57" s="1"/>
  <c r="O56"/>
  <c r="E56"/>
  <c r="H56" s="1"/>
  <c r="O55"/>
  <c r="E55"/>
  <c r="H55" s="1"/>
  <c r="O54"/>
  <c r="E54"/>
  <c r="H54" s="1"/>
  <c r="O53"/>
  <c r="E53"/>
  <c r="H53" s="1"/>
  <c r="O52"/>
  <c r="E52"/>
  <c r="H52" s="1"/>
  <c r="O51"/>
  <c r="E51"/>
  <c r="H51" s="1"/>
  <c r="O50"/>
  <c r="E50"/>
  <c r="H50" s="1"/>
  <c r="O49"/>
  <c r="E49"/>
  <c r="H49" s="1"/>
  <c r="O48"/>
  <c r="E48"/>
  <c r="H48" s="1"/>
  <c r="O47"/>
  <c r="E47"/>
  <c r="H47" s="1"/>
  <c r="O46"/>
  <c r="E46"/>
  <c r="H46" s="1"/>
  <c r="O45"/>
  <c r="E45"/>
  <c r="H45" s="1"/>
  <c r="O44"/>
  <c r="E44"/>
  <c r="H44" s="1"/>
  <c r="O43"/>
  <c r="E43"/>
  <c r="H43" s="1"/>
  <c r="O42"/>
  <c r="E42"/>
  <c r="H42" s="1"/>
  <c r="O41"/>
  <c r="E41"/>
  <c r="H41" s="1"/>
  <c r="O40"/>
  <c r="E40"/>
  <c r="H40" s="1"/>
  <c r="O39"/>
  <c r="N39"/>
  <c r="M39"/>
  <c r="O38"/>
  <c r="H38"/>
  <c r="J38" s="1"/>
  <c r="N38" s="1"/>
  <c r="E38"/>
  <c r="O37"/>
  <c r="H37"/>
  <c r="J37" s="1"/>
  <c r="N37" s="1"/>
  <c r="E37"/>
  <c r="O36"/>
  <c r="E36"/>
  <c r="H36" s="1"/>
  <c r="J36" s="1"/>
  <c r="N36" s="1"/>
  <c r="O35"/>
  <c r="E35"/>
  <c r="H35" s="1"/>
  <c r="O34"/>
  <c r="H34"/>
  <c r="J34" s="1"/>
  <c r="N34" s="1"/>
  <c r="E34"/>
  <c r="O33"/>
  <c r="H33"/>
  <c r="J33" s="1"/>
  <c r="N33" s="1"/>
  <c r="E33"/>
  <c r="O32"/>
  <c r="H32"/>
  <c r="J32" s="1"/>
  <c r="N32" s="1"/>
  <c r="E32"/>
  <c r="O31"/>
  <c r="M31"/>
  <c r="H31"/>
  <c r="J31" s="1"/>
  <c r="N31" s="1"/>
  <c r="E31"/>
  <c r="O30"/>
  <c r="H30"/>
  <c r="J30" s="1"/>
  <c r="N30" s="1"/>
  <c r="E30"/>
  <c r="O29"/>
  <c r="H29"/>
  <c r="J29" s="1"/>
  <c r="N29" s="1"/>
  <c r="E29"/>
  <c r="O28"/>
  <c r="E28"/>
  <c r="H28" s="1"/>
  <c r="J28" s="1"/>
  <c r="N28" s="1"/>
  <c r="O27"/>
  <c r="E27"/>
  <c r="H27" s="1"/>
  <c r="O26"/>
  <c r="H26"/>
  <c r="J26" s="1"/>
  <c r="N26" s="1"/>
  <c r="E26"/>
  <c r="O25"/>
  <c r="H25"/>
  <c r="J25" s="1"/>
  <c r="N25" s="1"/>
  <c r="E25"/>
  <c r="O24"/>
  <c r="H24"/>
  <c r="J24" s="1"/>
  <c r="N24" s="1"/>
  <c r="E24"/>
  <c r="O23"/>
  <c r="M23"/>
  <c r="H23"/>
  <c r="J23" s="1"/>
  <c r="N23" s="1"/>
  <c r="E23"/>
  <c r="O22"/>
  <c r="H22"/>
  <c r="J22" s="1"/>
  <c r="N22" s="1"/>
  <c r="E22"/>
  <c r="O21"/>
  <c r="H21"/>
  <c r="J21" s="1"/>
  <c r="N21" s="1"/>
  <c r="E21"/>
  <c r="O20"/>
  <c r="E20"/>
  <c r="H20" s="1"/>
  <c r="J20" s="1"/>
  <c r="N20" s="1"/>
  <c r="O19"/>
  <c r="E19"/>
  <c r="H19" s="1"/>
  <c r="O18"/>
  <c r="H18"/>
  <c r="J18" s="1"/>
  <c r="N18" s="1"/>
  <c r="E18"/>
  <c r="O17"/>
  <c r="H17"/>
  <c r="J17" s="1"/>
  <c r="N17" s="1"/>
  <c r="E17"/>
  <c r="O16"/>
  <c r="O78" s="1"/>
  <c r="N16"/>
  <c r="M16"/>
  <c r="O15"/>
  <c r="E15"/>
  <c r="H15" s="1"/>
  <c r="O14"/>
  <c r="E14"/>
  <c r="H14" s="1"/>
  <c r="O13"/>
  <c r="E13"/>
  <c r="H13" s="1"/>
  <c r="O12"/>
  <c r="E12"/>
  <c r="O11"/>
  <c r="E11"/>
  <c r="H11" s="1"/>
  <c r="O10"/>
  <c r="E10"/>
  <c r="H10" s="1"/>
  <c r="O9"/>
  <c r="E9"/>
  <c r="H9" s="1"/>
  <c r="O8"/>
  <c r="E8"/>
  <c r="H8" s="1"/>
  <c r="O7"/>
  <c r="E7"/>
  <c r="H7" s="1"/>
  <c r="O6"/>
  <c r="E6"/>
  <c r="H6" s="1"/>
  <c r="F71" i="847"/>
  <c r="F78" s="1"/>
  <c r="I78"/>
  <c r="G78"/>
  <c r="D78"/>
  <c r="C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H71" s="1"/>
  <c r="O70"/>
  <c r="J70"/>
  <c r="N70" s="1"/>
  <c r="H70"/>
  <c r="M70" s="1"/>
  <c r="E70"/>
  <c r="O69"/>
  <c r="E69"/>
  <c r="H69" s="1"/>
  <c r="O68"/>
  <c r="J68"/>
  <c r="N68" s="1"/>
  <c r="H68"/>
  <c r="M68" s="1"/>
  <c r="E68"/>
  <c r="O67"/>
  <c r="E67"/>
  <c r="H67" s="1"/>
  <c r="O66"/>
  <c r="N66"/>
  <c r="M66"/>
  <c r="O65"/>
  <c r="N65"/>
  <c r="M65"/>
  <c r="O64"/>
  <c r="E64"/>
  <c r="H64" s="1"/>
  <c r="O63"/>
  <c r="J63"/>
  <c r="N63" s="1"/>
  <c r="H63"/>
  <c r="M63" s="1"/>
  <c r="E63"/>
  <c r="O62"/>
  <c r="E62"/>
  <c r="H62" s="1"/>
  <c r="O61"/>
  <c r="J61"/>
  <c r="N61" s="1"/>
  <c r="H61"/>
  <c r="M61" s="1"/>
  <c r="E61"/>
  <c r="O60"/>
  <c r="E60"/>
  <c r="H60" s="1"/>
  <c r="O59"/>
  <c r="J59"/>
  <c r="N59" s="1"/>
  <c r="H59"/>
  <c r="M59" s="1"/>
  <c r="E59"/>
  <c r="O58"/>
  <c r="E58"/>
  <c r="H58" s="1"/>
  <c r="O57"/>
  <c r="J57"/>
  <c r="N57" s="1"/>
  <c r="H57"/>
  <c r="M57" s="1"/>
  <c r="E57"/>
  <c r="O56"/>
  <c r="E56"/>
  <c r="H56" s="1"/>
  <c r="O55"/>
  <c r="J55"/>
  <c r="N55" s="1"/>
  <c r="H55"/>
  <c r="M55" s="1"/>
  <c r="E55"/>
  <c r="O54"/>
  <c r="E54"/>
  <c r="H54" s="1"/>
  <c r="O53"/>
  <c r="J53"/>
  <c r="N53" s="1"/>
  <c r="H53"/>
  <c r="M53" s="1"/>
  <c r="E53"/>
  <c r="O52"/>
  <c r="E52"/>
  <c r="H52" s="1"/>
  <c r="O51"/>
  <c r="J51"/>
  <c r="N51" s="1"/>
  <c r="H51"/>
  <c r="M51" s="1"/>
  <c r="E51"/>
  <c r="O50"/>
  <c r="E50"/>
  <c r="H50" s="1"/>
  <c r="O49"/>
  <c r="J49"/>
  <c r="N49" s="1"/>
  <c r="H49"/>
  <c r="M49" s="1"/>
  <c r="E49"/>
  <c r="O48"/>
  <c r="E48"/>
  <c r="H48" s="1"/>
  <c r="O47"/>
  <c r="J47"/>
  <c r="N47" s="1"/>
  <c r="H47"/>
  <c r="M47" s="1"/>
  <c r="E47"/>
  <c r="O46"/>
  <c r="E46"/>
  <c r="H46" s="1"/>
  <c r="O45"/>
  <c r="J45"/>
  <c r="N45" s="1"/>
  <c r="H45"/>
  <c r="M45" s="1"/>
  <c r="E45"/>
  <c r="O44"/>
  <c r="E44"/>
  <c r="H44" s="1"/>
  <c r="O43"/>
  <c r="J43"/>
  <c r="N43" s="1"/>
  <c r="H43"/>
  <c r="M43" s="1"/>
  <c r="E43"/>
  <c r="O42"/>
  <c r="E42"/>
  <c r="H42" s="1"/>
  <c r="O41"/>
  <c r="J41"/>
  <c r="N41" s="1"/>
  <c r="H41"/>
  <c r="M41" s="1"/>
  <c r="E41"/>
  <c r="O40"/>
  <c r="E40"/>
  <c r="H40" s="1"/>
  <c r="O39"/>
  <c r="N39"/>
  <c r="M39"/>
  <c r="O38"/>
  <c r="H38"/>
  <c r="M38" s="1"/>
  <c r="E38"/>
  <c r="O37"/>
  <c r="M37"/>
  <c r="J37"/>
  <c r="N37" s="1"/>
  <c r="H37"/>
  <c r="E37"/>
  <c r="O36"/>
  <c r="H36"/>
  <c r="M36" s="1"/>
  <c r="E36"/>
  <c r="O35"/>
  <c r="M35"/>
  <c r="J35"/>
  <c r="N35" s="1"/>
  <c r="H35"/>
  <c r="E35"/>
  <c r="O34"/>
  <c r="H34"/>
  <c r="M34" s="1"/>
  <c r="E34"/>
  <c r="O33"/>
  <c r="M33"/>
  <c r="J33"/>
  <c r="N33" s="1"/>
  <c r="H33"/>
  <c r="E33"/>
  <c r="O32"/>
  <c r="H32"/>
  <c r="M32" s="1"/>
  <c r="E32"/>
  <c r="O31"/>
  <c r="M31"/>
  <c r="J31"/>
  <c r="N31" s="1"/>
  <c r="H31"/>
  <c r="E31"/>
  <c r="O30"/>
  <c r="H30"/>
  <c r="M30" s="1"/>
  <c r="E30"/>
  <c r="O29"/>
  <c r="M29"/>
  <c r="J29"/>
  <c r="N29" s="1"/>
  <c r="H29"/>
  <c r="E29"/>
  <c r="O28"/>
  <c r="H28"/>
  <c r="M28" s="1"/>
  <c r="E28"/>
  <c r="O27"/>
  <c r="M27"/>
  <c r="J27"/>
  <c r="N27" s="1"/>
  <c r="H27"/>
  <c r="E27"/>
  <c r="O26"/>
  <c r="H26"/>
  <c r="M26" s="1"/>
  <c r="E26"/>
  <c r="O25"/>
  <c r="M25"/>
  <c r="J25"/>
  <c r="N25" s="1"/>
  <c r="H25"/>
  <c r="E25"/>
  <c r="O24"/>
  <c r="H24"/>
  <c r="M24" s="1"/>
  <c r="E24"/>
  <c r="O23"/>
  <c r="M23"/>
  <c r="J23"/>
  <c r="N23" s="1"/>
  <c r="H23"/>
  <c r="E23"/>
  <c r="O22"/>
  <c r="H22"/>
  <c r="M22" s="1"/>
  <c r="E22"/>
  <c r="O21"/>
  <c r="M21"/>
  <c r="J21"/>
  <c r="N21" s="1"/>
  <c r="H21"/>
  <c r="E21"/>
  <c r="O20"/>
  <c r="H20"/>
  <c r="M20" s="1"/>
  <c r="E20"/>
  <c r="O19"/>
  <c r="M19"/>
  <c r="J19"/>
  <c r="N19" s="1"/>
  <c r="H19"/>
  <c r="E19"/>
  <c r="O18"/>
  <c r="H18"/>
  <c r="M18" s="1"/>
  <c r="E18"/>
  <c r="O17"/>
  <c r="M17"/>
  <c r="J17"/>
  <c r="N17" s="1"/>
  <c r="H17"/>
  <c r="E17"/>
  <c r="O16"/>
  <c r="N16"/>
  <c r="M16"/>
  <c r="O15"/>
  <c r="E15"/>
  <c r="H15" s="1"/>
  <c r="O14"/>
  <c r="J14"/>
  <c r="N14" s="1"/>
  <c r="H14"/>
  <c r="M14" s="1"/>
  <c r="E14"/>
  <c r="O13"/>
  <c r="E13"/>
  <c r="H13" s="1"/>
  <c r="O12"/>
  <c r="J12"/>
  <c r="N12" s="1"/>
  <c r="H12"/>
  <c r="M12" s="1"/>
  <c r="E12"/>
  <c r="O11"/>
  <c r="E11"/>
  <c r="H11" s="1"/>
  <c r="O10"/>
  <c r="J10"/>
  <c r="N10" s="1"/>
  <c r="H10"/>
  <c r="M10" s="1"/>
  <c r="E10"/>
  <c r="O9"/>
  <c r="E9"/>
  <c r="H9" s="1"/>
  <c r="O8"/>
  <c r="J8"/>
  <c r="N8" s="1"/>
  <c r="H8"/>
  <c r="M8" s="1"/>
  <c r="E8"/>
  <c r="O7"/>
  <c r="E7"/>
  <c r="H7" s="1"/>
  <c r="O6"/>
  <c r="O78" s="1"/>
  <c r="J6"/>
  <c r="H6"/>
  <c r="M6" s="1"/>
  <c r="E6"/>
  <c r="E78" s="1"/>
  <c r="I78" i="846"/>
  <c r="G78"/>
  <c r="C78"/>
  <c r="P77"/>
  <c r="O77"/>
  <c r="N77"/>
  <c r="M77"/>
  <c r="G77"/>
  <c r="D77"/>
  <c r="D78" s="1"/>
  <c r="O76"/>
  <c r="E76"/>
  <c r="H76" s="1"/>
  <c r="O75"/>
  <c r="E75"/>
  <c r="H75" s="1"/>
  <c r="O74"/>
  <c r="E74"/>
  <c r="H74" s="1"/>
  <c r="O73"/>
  <c r="E73"/>
  <c r="H73" s="1"/>
  <c r="O72"/>
  <c r="N72"/>
  <c r="M72"/>
  <c r="O71"/>
  <c r="H71"/>
  <c r="J71" s="1"/>
  <c r="N71" s="1"/>
  <c r="E71"/>
  <c r="O70"/>
  <c r="M70"/>
  <c r="H70"/>
  <c r="J70" s="1"/>
  <c r="N70" s="1"/>
  <c r="E70"/>
  <c r="O69"/>
  <c r="H69"/>
  <c r="J69" s="1"/>
  <c r="N69" s="1"/>
  <c r="E69"/>
  <c r="O68"/>
  <c r="H68"/>
  <c r="J68" s="1"/>
  <c r="N68" s="1"/>
  <c r="E68"/>
  <c r="O67"/>
  <c r="E67"/>
  <c r="H67" s="1"/>
  <c r="J67" s="1"/>
  <c r="N67" s="1"/>
  <c r="O66"/>
  <c r="N66"/>
  <c r="M66"/>
  <c r="O65"/>
  <c r="N65"/>
  <c r="M65"/>
  <c r="O64"/>
  <c r="H64"/>
  <c r="J64" s="1"/>
  <c r="N64" s="1"/>
  <c r="E64"/>
  <c r="O63"/>
  <c r="H63"/>
  <c r="J63" s="1"/>
  <c r="N63" s="1"/>
  <c r="E63"/>
  <c r="O62"/>
  <c r="E62"/>
  <c r="H62" s="1"/>
  <c r="J62" s="1"/>
  <c r="N62" s="1"/>
  <c r="O61"/>
  <c r="E61"/>
  <c r="H61" s="1"/>
  <c r="O60"/>
  <c r="E60"/>
  <c r="H60" s="1"/>
  <c r="J60" s="1"/>
  <c r="N60" s="1"/>
  <c r="O59"/>
  <c r="E59"/>
  <c r="H59" s="1"/>
  <c r="O58"/>
  <c r="H58"/>
  <c r="J58" s="1"/>
  <c r="N58" s="1"/>
  <c r="E58"/>
  <c r="O57"/>
  <c r="H57"/>
  <c r="J57" s="1"/>
  <c r="N57" s="1"/>
  <c r="E57"/>
  <c r="O56"/>
  <c r="H56"/>
  <c r="J56" s="1"/>
  <c r="N56" s="1"/>
  <c r="E56"/>
  <c r="O55"/>
  <c r="H55"/>
  <c r="J55" s="1"/>
  <c r="N55" s="1"/>
  <c r="E55"/>
  <c r="O54"/>
  <c r="E54"/>
  <c r="H54" s="1"/>
  <c r="J54" s="1"/>
  <c r="N54" s="1"/>
  <c r="O53"/>
  <c r="E53"/>
  <c r="H53" s="1"/>
  <c r="O52"/>
  <c r="E52"/>
  <c r="H52" s="1"/>
  <c r="J52" s="1"/>
  <c r="N52" s="1"/>
  <c r="O51"/>
  <c r="E51"/>
  <c r="H51" s="1"/>
  <c r="O50"/>
  <c r="H50"/>
  <c r="J50" s="1"/>
  <c r="N50" s="1"/>
  <c r="E50"/>
  <c r="O49"/>
  <c r="M49"/>
  <c r="H49"/>
  <c r="J49" s="1"/>
  <c r="N49" s="1"/>
  <c r="E49"/>
  <c r="O48"/>
  <c r="H48"/>
  <c r="J48" s="1"/>
  <c r="N48" s="1"/>
  <c r="E48"/>
  <c r="O47"/>
  <c r="H47"/>
  <c r="J47" s="1"/>
  <c r="N47" s="1"/>
  <c r="E47"/>
  <c r="O46"/>
  <c r="E46"/>
  <c r="H46" s="1"/>
  <c r="J46" s="1"/>
  <c r="N46" s="1"/>
  <c r="O45"/>
  <c r="E45"/>
  <c r="H45" s="1"/>
  <c r="O44"/>
  <c r="E44"/>
  <c r="H44" s="1"/>
  <c r="J44" s="1"/>
  <c r="N44" s="1"/>
  <c r="O43"/>
  <c r="E43"/>
  <c r="H43" s="1"/>
  <c r="O42"/>
  <c r="H42"/>
  <c r="J42" s="1"/>
  <c r="N42" s="1"/>
  <c r="E42"/>
  <c r="O41"/>
  <c r="M41"/>
  <c r="H41"/>
  <c r="J41" s="1"/>
  <c r="N41" s="1"/>
  <c r="E41"/>
  <c r="O40"/>
  <c r="H40"/>
  <c r="J40" s="1"/>
  <c r="N40" s="1"/>
  <c r="E40"/>
  <c r="O39"/>
  <c r="N39"/>
  <c r="M39"/>
  <c r="O38"/>
  <c r="E38"/>
  <c r="H38" s="1"/>
  <c r="O37"/>
  <c r="E37"/>
  <c r="H37" s="1"/>
  <c r="O36"/>
  <c r="E36"/>
  <c r="H36" s="1"/>
  <c r="O35"/>
  <c r="E35"/>
  <c r="H35" s="1"/>
  <c r="O34"/>
  <c r="E34"/>
  <c r="H34" s="1"/>
  <c r="O33"/>
  <c r="E33"/>
  <c r="H33" s="1"/>
  <c r="O32"/>
  <c r="E32"/>
  <c r="H32" s="1"/>
  <c r="O31"/>
  <c r="E31"/>
  <c r="H31" s="1"/>
  <c r="O30"/>
  <c r="E30"/>
  <c r="H30" s="1"/>
  <c r="O29"/>
  <c r="E29"/>
  <c r="H29" s="1"/>
  <c r="O28"/>
  <c r="E28"/>
  <c r="H28" s="1"/>
  <c r="O27"/>
  <c r="E27"/>
  <c r="H27" s="1"/>
  <c r="O26"/>
  <c r="E26"/>
  <c r="H26" s="1"/>
  <c r="O25"/>
  <c r="E25"/>
  <c r="H25" s="1"/>
  <c r="O24"/>
  <c r="E24"/>
  <c r="H24" s="1"/>
  <c r="O23"/>
  <c r="E23"/>
  <c r="H23" s="1"/>
  <c r="O22"/>
  <c r="E22"/>
  <c r="H22" s="1"/>
  <c r="O21"/>
  <c r="E21"/>
  <c r="H21" s="1"/>
  <c r="O20"/>
  <c r="E20"/>
  <c r="H20" s="1"/>
  <c r="O19"/>
  <c r="E19"/>
  <c r="H19" s="1"/>
  <c r="O18"/>
  <c r="E18"/>
  <c r="H18" s="1"/>
  <c r="O17"/>
  <c r="E17"/>
  <c r="H17" s="1"/>
  <c r="O16"/>
  <c r="N16"/>
  <c r="M16"/>
  <c r="O15"/>
  <c r="H15"/>
  <c r="J15" s="1"/>
  <c r="N15" s="1"/>
  <c r="E15"/>
  <c r="O14"/>
  <c r="E14"/>
  <c r="H14" s="1"/>
  <c r="O13"/>
  <c r="O78" s="1"/>
  <c r="E13"/>
  <c r="H13" s="1"/>
  <c r="J13" s="1"/>
  <c r="N13" s="1"/>
  <c r="O12"/>
  <c r="F78"/>
  <c r="E12"/>
  <c r="H12" s="1"/>
  <c r="O11"/>
  <c r="E11"/>
  <c r="H11" s="1"/>
  <c r="O10"/>
  <c r="E10"/>
  <c r="H10" s="1"/>
  <c r="O9"/>
  <c r="E9"/>
  <c r="H9" s="1"/>
  <c r="O8"/>
  <c r="E8"/>
  <c r="H8" s="1"/>
  <c r="O7"/>
  <c r="E7"/>
  <c r="H7" s="1"/>
  <c r="O6"/>
  <c r="E6"/>
  <c r="H6" s="1"/>
  <c r="F12" i="845"/>
  <c r="I78"/>
  <c r="G78"/>
  <c r="D78"/>
  <c r="C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H71" s="1"/>
  <c r="O70"/>
  <c r="H70"/>
  <c r="M70" s="1"/>
  <c r="E70"/>
  <c r="O69"/>
  <c r="E69"/>
  <c r="H69" s="1"/>
  <c r="O68"/>
  <c r="E68"/>
  <c r="H68" s="1"/>
  <c r="O67"/>
  <c r="E67"/>
  <c r="H67" s="1"/>
  <c r="O66"/>
  <c r="N66"/>
  <c r="M66"/>
  <c r="O65"/>
  <c r="N65"/>
  <c r="M65"/>
  <c r="O64"/>
  <c r="E64"/>
  <c r="H64" s="1"/>
  <c r="O63"/>
  <c r="J63"/>
  <c r="N63" s="1"/>
  <c r="H63"/>
  <c r="M63" s="1"/>
  <c r="E63"/>
  <c r="O62"/>
  <c r="E62"/>
  <c r="H62" s="1"/>
  <c r="O61"/>
  <c r="E61"/>
  <c r="H61" s="1"/>
  <c r="O60"/>
  <c r="E60"/>
  <c r="H60" s="1"/>
  <c r="O59"/>
  <c r="H59"/>
  <c r="M59" s="1"/>
  <c r="E59"/>
  <c r="O58"/>
  <c r="E58"/>
  <c r="H58" s="1"/>
  <c r="O57"/>
  <c r="E57"/>
  <c r="H57" s="1"/>
  <c r="O56"/>
  <c r="E56"/>
  <c r="H56" s="1"/>
  <c r="O55"/>
  <c r="J55"/>
  <c r="N55" s="1"/>
  <c r="H55"/>
  <c r="M55" s="1"/>
  <c r="E55"/>
  <c r="O54"/>
  <c r="E54"/>
  <c r="H54" s="1"/>
  <c r="O53"/>
  <c r="E53"/>
  <c r="H53" s="1"/>
  <c r="O52"/>
  <c r="E52"/>
  <c r="H52" s="1"/>
  <c r="O51"/>
  <c r="H51"/>
  <c r="M51" s="1"/>
  <c r="E51"/>
  <c r="O50"/>
  <c r="E50"/>
  <c r="H50" s="1"/>
  <c r="O49"/>
  <c r="E49"/>
  <c r="H49" s="1"/>
  <c r="O48"/>
  <c r="E48"/>
  <c r="H48" s="1"/>
  <c r="O47"/>
  <c r="J47"/>
  <c r="N47" s="1"/>
  <c r="H47"/>
  <c r="M47" s="1"/>
  <c r="E47"/>
  <c r="O46"/>
  <c r="E46"/>
  <c r="H46" s="1"/>
  <c r="O45"/>
  <c r="E45"/>
  <c r="H45" s="1"/>
  <c r="O44"/>
  <c r="E44"/>
  <c r="H44" s="1"/>
  <c r="O43"/>
  <c r="H43"/>
  <c r="M43" s="1"/>
  <c r="E43"/>
  <c r="O42"/>
  <c r="E42"/>
  <c r="H42" s="1"/>
  <c r="O41"/>
  <c r="E41"/>
  <c r="H41" s="1"/>
  <c r="O40"/>
  <c r="E40"/>
  <c r="H40" s="1"/>
  <c r="O39"/>
  <c r="N39"/>
  <c r="M39"/>
  <c r="O38"/>
  <c r="E38"/>
  <c r="H38" s="1"/>
  <c r="M38" s="1"/>
  <c r="O37"/>
  <c r="H37"/>
  <c r="J37" s="1"/>
  <c r="N37" s="1"/>
  <c r="E37"/>
  <c r="O36"/>
  <c r="E36"/>
  <c r="H36" s="1"/>
  <c r="M36" s="1"/>
  <c r="O35"/>
  <c r="H35"/>
  <c r="J35" s="1"/>
  <c r="N35" s="1"/>
  <c r="E35"/>
  <c r="O34"/>
  <c r="E34"/>
  <c r="H34" s="1"/>
  <c r="M34" s="1"/>
  <c r="O33"/>
  <c r="H33"/>
  <c r="J33" s="1"/>
  <c r="N33" s="1"/>
  <c r="E33"/>
  <c r="O32"/>
  <c r="E32"/>
  <c r="H32" s="1"/>
  <c r="M32" s="1"/>
  <c r="O31"/>
  <c r="H31"/>
  <c r="J31" s="1"/>
  <c r="N31" s="1"/>
  <c r="E31"/>
  <c r="O30"/>
  <c r="E30"/>
  <c r="H30" s="1"/>
  <c r="M30" s="1"/>
  <c r="O29"/>
  <c r="H29"/>
  <c r="J29" s="1"/>
  <c r="N29" s="1"/>
  <c r="E29"/>
  <c r="O28"/>
  <c r="E28"/>
  <c r="H28" s="1"/>
  <c r="M28" s="1"/>
  <c r="O27"/>
  <c r="H27"/>
  <c r="J27" s="1"/>
  <c r="N27" s="1"/>
  <c r="E27"/>
  <c r="O26"/>
  <c r="E26"/>
  <c r="H26" s="1"/>
  <c r="M26" s="1"/>
  <c r="O25"/>
  <c r="E25"/>
  <c r="H25" s="1"/>
  <c r="O24"/>
  <c r="J24"/>
  <c r="N24" s="1"/>
  <c r="H24"/>
  <c r="M24" s="1"/>
  <c r="E24"/>
  <c r="O23"/>
  <c r="E23"/>
  <c r="H23" s="1"/>
  <c r="O22"/>
  <c r="H22"/>
  <c r="M22" s="1"/>
  <c r="E22"/>
  <c r="O21"/>
  <c r="E21"/>
  <c r="H21" s="1"/>
  <c r="O20"/>
  <c r="J20"/>
  <c r="N20" s="1"/>
  <c r="H20"/>
  <c r="M20" s="1"/>
  <c r="E20"/>
  <c r="O19"/>
  <c r="E19"/>
  <c r="H19" s="1"/>
  <c r="O18"/>
  <c r="H18"/>
  <c r="M18" s="1"/>
  <c r="E18"/>
  <c r="O17"/>
  <c r="E17"/>
  <c r="H17" s="1"/>
  <c r="O16"/>
  <c r="N16"/>
  <c r="M16"/>
  <c r="O15"/>
  <c r="H15"/>
  <c r="M15" s="1"/>
  <c r="E15"/>
  <c r="O14"/>
  <c r="J14"/>
  <c r="N14" s="1"/>
  <c r="H14"/>
  <c r="M14" s="1"/>
  <c r="E14"/>
  <c r="O13"/>
  <c r="H13"/>
  <c r="M13" s="1"/>
  <c r="E13"/>
  <c r="O12"/>
  <c r="F78"/>
  <c r="E12"/>
  <c r="H12" s="1"/>
  <c r="O11"/>
  <c r="E11"/>
  <c r="H11" s="1"/>
  <c r="O10"/>
  <c r="E10"/>
  <c r="H10" s="1"/>
  <c r="O9"/>
  <c r="J9"/>
  <c r="N9" s="1"/>
  <c r="H9"/>
  <c r="M9" s="1"/>
  <c r="E9"/>
  <c r="O8"/>
  <c r="E8"/>
  <c r="H8" s="1"/>
  <c r="O7"/>
  <c r="E7"/>
  <c r="H7" s="1"/>
  <c r="O6"/>
  <c r="O78" s="1"/>
  <c r="E6"/>
  <c r="F26" i="844"/>
  <c r="F12"/>
  <c r="F78" s="1"/>
  <c r="I78"/>
  <c r="G78"/>
  <c r="C78"/>
  <c r="P77"/>
  <c r="O77"/>
  <c r="N77"/>
  <c r="M77"/>
  <c r="G77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H71"/>
  <c r="J71" s="1"/>
  <c r="N71" s="1"/>
  <c r="E71"/>
  <c r="O70"/>
  <c r="M70"/>
  <c r="J70"/>
  <c r="N70" s="1"/>
  <c r="H70"/>
  <c r="E70"/>
  <c r="O69"/>
  <c r="H69"/>
  <c r="J69" s="1"/>
  <c r="N69" s="1"/>
  <c r="E69"/>
  <c r="O68"/>
  <c r="M68"/>
  <c r="H68"/>
  <c r="J68" s="1"/>
  <c r="N68" s="1"/>
  <c r="E68"/>
  <c r="O67"/>
  <c r="H67"/>
  <c r="J67" s="1"/>
  <c r="N67" s="1"/>
  <c r="E67"/>
  <c r="O66"/>
  <c r="N66"/>
  <c r="M66"/>
  <c r="O65"/>
  <c r="N65"/>
  <c r="M65"/>
  <c r="O64"/>
  <c r="H64"/>
  <c r="J64" s="1"/>
  <c r="N64" s="1"/>
  <c r="E64"/>
  <c r="O63"/>
  <c r="E63"/>
  <c r="H63" s="1"/>
  <c r="O62"/>
  <c r="H62"/>
  <c r="J62" s="1"/>
  <c r="N62" s="1"/>
  <c r="E62"/>
  <c r="O61"/>
  <c r="E61"/>
  <c r="H61" s="1"/>
  <c r="O60"/>
  <c r="H60"/>
  <c r="J60" s="1"/>
  <c r="N60" s="1"/>
  <c r="E60"/>
  <c r="O59"/>
  <c r="E59"/>
  <c r="H59" s="1"/>
  <c r="O58"/>
  <c r="H58"/>
  <c r="J58" s="1"/>
  <c r="N58" s="1"/>
  <c r="E58"/>
  <c r="O57"/>
  <c r="E57"/>
  <c r="H57" s="1"/>
  <c r="O56"/>
  <c r="H56"/>
  <c r="J56" s="1"/>
  <c r="N56" s="1"/>
  <c r="E56"/>
  <c r="O55"/>
  <c r="E55"/>
  <c r="H55" s="1"/>
  <c r="O54"/>
  <c r="H54"/>
  <c r="J54" s="1"/>
  <c r="N54" s="1"/>
  <c r="E54"/>
  <c r="O53"/>
  <c r="E53"/>
  <c r="H53" s="1"/>
  <c r="O52"/>
  <c r="H52"/>
  <c r="J52" s="1"/>
  <c r="N52" s="1"/>
  <c r="E52"/>
  <c r="O51"/>
  <c r="E51"/>
  <c r="H51" s="1"/>
  <c r="O50"/>
  <c r="H50"/>
  <c r="J50" s="1"/>
  <c r="N50" s="1"/>
  <c r="E50"/>
  <c r="O49"/>
  <c r="E49"/>
  <c r="H49" s="1"/>
  <c r="O48"/>
  <c r="E48"/>
  <c r="H48" s="1"/>
  <c r="J48" s="1"/>
  <c r="N48" s="1"/>
  <c r="O47"/>
  <c r="E47"/>
  <c r="H47" s="1"/>
  <c r="O46"/>
  <c r="H46"/>
  <c r="J46" s="1"/>
  <c r="N46" s="1"/>
  <c r="E46"/>
  <c r="O45"/>
  <c r="E45"/>
  <c r="H45" s="1"/>
  <c r="O44"/>
  <c r="H44"/>
  <c r="J44" s="1"/>
  <c r="N44" s="1"/>
  <c r="E44"/>
  <c r="O43"/>
  <c r="E43"/>
  <c r="H43" s="1"/>
  <c r="O42"/>
  <c r="H42"/>
  <c r="J42" s="1"/>
  <c r="N42" s="1"/>
  <c r="E42"/>
  <c r="O41"/>
  <c r="E41"/>
  <c r="H41" s="1"/>
  <c r="O40"/>
  <c r="E40"/>
  <c r="H40" s="1"/>
  <c r="J40" s="1"/>
  <c r="N40" s="1"/>
  <c r="O39"/>
  <c r="N39"/>
  <c r="M39"/>
  <c r="O38"/>
  <c r="H38"/>
  <c r="M38" s="1"/>
  <c r="E38"/>
  <c r="O37"/>
  <c r="E37"/>
  <c r="H37" s="1"/>
  <c r="O36"/>
  <c r="H36"/>
  <c r="M36" s="1"/>
  <c r="E36"/>
  <c r="O35"/>
  <c r="E35"/>
  <c r="H35" s="1"/>
  <c r="O34"/>
  <c r="H34"/>
  <c r="M34" s="1"/>
  <c r="E34"/>
  <c r="O33"/>
  <c r="E33"/>
  <c r="H33" s="1"/>
  <c r="O32"/>
  <c r="H32"/>
  <c r="M32" s="1"/>
  <c r="E32"/>
  <c r="O31"/>
  <c r="E31"/>
  <c r="H31" s="1"/>
  <c r="O30"/>
  <c r="J30"/>
  <c r="N30" s="1"/>
  <c r="H30"/>
  <c r="M30" s="1"/>
  <c r="E30"/>
  <c r="O29"/>
  <c r="E29"/>
  <c r="H29" s="1"/>
  <c r="O28"/>
  <c r="H28"/>
  <c r="M28" s="1"/>
  <c r="E28"/>
  <c r="O27"/>
  <c r="E27"/>
  <c r="H27" s="1"/>
  <c r="O26"/>
  <c r="J26"/>
  <c r="N26" s="1"/>
  <c r="H26"/>
  <c r="M26" s="1"/>
  <c r="E26"/>
  <c r="O25"/>
  <c r="E25"/>
  <c r="H25" s="1"/>
  <c r="O24"/>
  <c r="H24"/>
  <c r="M24" s="1"/>
  <c r="E24"/>
  <c r="O23"/>
  <c r="E23"/>
  <c r="H23" s="1"/>
  <c r="O22"/>
  <c r="H22"/>
  <c r="M22" s="1"/>
  <c r="E22"/>
  <c r="O21"/>
  <c r="E21"/>
  <c r="H21" s="1"/>
  <c r="O20"/>
  <c r="H20"/>
  <c r="M20" s="1"/>
  <c r="E20"/>
  <c r="O19"/>
  <c r="E19"/>
  <c r="H19" s="1"/>
  <c r="O18"/>
  <c r="H18"/>
  <c r="M18" s="1"/>
  <c r="E18"/>
  <c r="O17"/>
  <c r="E17"/>
  <c r="H17" s="1"/>
  <c r="O16"/>
  <c r="N16"/>
  <c r="M16"/>
  <c r="O15"/>
  <c r="H15"/>
  <c r="J15" s="1"/>
  <c r="N15" s="1"/>
  <c r="E15"/>
  <c r="O14"/>
  <c r="E14"/>
  <c r="H14" s="1"/>
  <c r="O13"/>
  <c r="E13"/>
  <c r="H13" s="1"/>
  <c r="J13" s="1"/>
  <c r="N13" s="1"/>
  <c r="O12"/>
  <c r="E12"/>
  <c r="O11"/>
  <c r="H11"/>
  <c r="J11" s="1"/>
  <c r="N11" s="1"/>
  <c r="E11"/>
  <c r="O10"/>
  <c r="E10"/>
  <c r="H10" s="1"/>
  <c r="O9"/>
  <c r="H9"/>
  <c r="J9" s="1"/>
  <c r="N9" s="1"/>
  <c r="E9"/>
  <c r="O8"/>
  <c r="E8"/>
  <c r="H8" s="1"/>
  <c r="O7"/>
  <c r="O78" s="1"/>
  <c r="H7"/>
  <c r="J7" s="1"/>
  <c r="N7" s="1"/>
  <c r="E7"/>
  <c r="O6"/>
  <c r="E6"/>
  <c r="H6" s="1"/>
  <c r="I78" i="843"/>
  <c r="G78"/>
  <c r="C78"/>
  <c r="P77"/>
  <c r="O77"/>
  <c r="N77"/>
  <c r="M77"/>
  <c r="G77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H71"/>
  <c r="J71" s="1"/>
  <c r="N71" s="1"/>
  <c r="E71"/>
  <c r="O70"/>
  <c r="J70"/>
  <c r="N70" s="1"/>
  <c r="H70"/>
  <c r="M70" s="1"/>
  <c r="E70"/>
  <c r="O69"/>
  <c r="H69"/>
  <c r="J69" s="1"/>
  <c r="N69" s="1"/>
  <c r="E69"/>
  <c r="O68"/>
  <c r="H68"/>
  <c r="M68" s="1"/>
  <c r="E68"/>
  <c r="O67"/>
  <c r="H67"/>
  <c r="J67" s="1"/>
  <c r="N67" s="1"/>
  <c r="E67"/>
  <c r="O66"/>
  <c r="N66"/>
  <c r="M66"/>
  <c r="O65"/>
  <c r="N65"/>
  <c r="M65"/>
  <c r="O64"/>
  <c r="H64"/>
  <c r="J64" s="1"/>
  <c r="N64" s="1"/>
  <c r="E64"/>
  <c r="O63"/>
  <c r="J63"/>
  <c r="N63" s="1"/>
  <c r="H63"/>
  <c r="M63" s="1"/>
  <c r="E63"/>
  <c r="O62"/>
  <c r="H62"/>
  <c r="J62" s="1"/>
  <c r="N62" s="1"/>
  <c r="E62"/>
  <c r="O61"/>
  <c r="J61"/>
  <c r="N61" s="1"/>
  <c r="H61"/>
  <c r="M61" s="1"/>
  <c r="E61"/>
  <c r="O60"/>
  <c r="H60"/>
  <c r="J60" s="1"/>
  <c r="N60" s="1"/>
  <c r="E60"/>
  <c r="O59"/>
  <c r="J59"/>
  <c r="N59" s="1"/>
  <c r="H59"/>
  <c r="M59" s="1"/>
  <c r="E59"/>
  <c r="O58"/>
  <c r="H58"/>
  <c r="J58" s="1"/>
  <c r="N58" s="1"/>
  <c r="E58"/>
  <c r="O57"/>
  <c r="J57"/>
  <c r="N57" s="1"/>
  <c r="H57"/>
  <c r="M57" s="1"/>
  <c r="E57"/>
  <c r="O56"/>
  <c r="H56"/>
  <c r="J56" s="1"/>
  <c r="N56" s="1"/>
  <c r="E56"/>
  <c r="O55"/>
  <c r="J55"/>
  <c r="N55" s="1"/>
  <c r="H55"/>
  <c r="M55" s="1"/>
  <c r="E55"/>
  <c r="O54"/>
  <c r="H54"/>
  <c r="J54" s="1"/>
  <c r="N54" s="1"/>
  <c r="E54"/>
  <c r="O53"/>
  <c r="J53"/>
  <c r="N53" s="1"/>
  <c r="H53"/>
  <c r="M53" s="1"/>
  <c r="E53"/>
  <c r="O52"/>
  <c r="H52"/>
  <c r="J52" s="1"/>
  <c r="N52" s="1"/>
  <c r="E52"/>
  <c r="O51"/>
  <c r="J51"/>
  <c r="N51" s="1"/>
  <c r="H51"/>
  <c r="M51" s="1"/>
  <c r="E51"/>
  <c r="O50"/>
  <c r="H50"/>
  <c r="J50" s="1"/>
  <c r="N50" s="1"/>
  <c r="E50"/>
  <c r="O49"/>
  <c r="J49"/>
  <c r="N49" s="1"/>
  <c r="H49"/>
  <c r="M49" s="1"/>
  <c r="E49"/>
  <c r="O48"/>
  <c r="H48"/>
  <c r="J48" s="1"/>
  <c r="N48" s="1"/>
  <c r="E48"/>
  <c r="O47"/>
  <c r="J47"/>
  <c r="N47" s="1"/>
  <c r="H47"/>
  <c r="M47" s="1"/>
  <c r="E47"/>
  <c r="O46"/>
  <c r="H46"/>
  <c r="J46" s="1"/>
  <c r="N46" s="1"/>
  <c r="E46"/>
  <c r="O45"/>
  <c r="J45"/>
  <c r="N45" s="1"/>
  <c r="H45"/>
  <c r="M45" s="1"/>
  <c r="E45"/>
  <c r="O44"/>
  <c r="H44"/>
  <c r="J44" s="1"/>
  <c r="N44" s="1"/>
  <c r="E44"/>
  <c r="O43"/>
  <c r="J43"/>
  <c r="N43" s="1"/>
  <c r="H43"/>
  <c r="M43" s="1"/>
  <c r="E43"/>
  <c r="O42"/>
  <c r="H42"/>
  <c r="J42" s="1"/>
  <c r="N42" s="1"/>
  <c r="E42"/>
  <c r="O41"/>
  <c r="J41"/>
  <c r="N41" s="1"/>
  <c r="H41"/>
  <c r="M41" s="1"/>
  <c r="E41"/>
  <c r="O40"/>
  <c r="H40"/>
  <c r="J40" s="1"/>
  <c r="N40" s="1"/>
  <c r="E40"/>
  <c r="O39"/>
  <c r="N39"/>
  <c r="M39"/>
  <c r="O38"/>
  <c r="H38"/>
  <c r="M38" s="1"/>
  <c r="E38"/>
  <c r="O37"/>
  <c r="E37"/>
  <c r="H37" s="1"/>
  <c r="O36"/>
  <c r="H36"/>
  <c r="M36" s="1"/>
  <c r="E36"/>
  <c r="O35"/>
  <c r="F78"/>
  <c r="E35"/>
  <c r="H35" s="1"/>
  <c r="O34"/>
  <c r="H34"/>
  <c r="J34" s="1"/>
  <c r="N34" s="1"/>
  <c r="E34"/>
  <c r="O33"/>
  <c r="H33"/>
  <c r="J33" s="1"/>
  <c r="N33" s="1"/>
  <c r="E33"/>
  <c r="O32"/>
  <c r="H32"/>
  <c r="J32" s="1"/>
  <c r="N32" s="1"/>
  <c r="E32"/>
  <c r="O31"/>
  <c r="H31"/>
  <c r="J31" s="1"/>
  <c r="N31" s="1"/>
  <c r="E31"/>
  <c r="O30"/>
  <c r="H30"/>
  <c r="J30" s="1"/>
  <c r="N30" s="1"/>
  <c r="E30"/>
  <c r="O29"/>
  <c r="H29"/>
  <c r="J29" s="1"/>
  <c r="N29" s="1"/>
  <c r="E29"/>
  <c r="O28"/>
  <c r="H28"/>
  <c r="J28" s="1"/>
  <c r="N28" s="1"/>
  <c r="E28"/>
  <c r="O27"/>
  <c r="H27"/>
  <c r="J27" s="1"/>
  <c r="N27" s="1"/>
  <c r="E27"/>
  <c r="O26"/>
  <c r="H26"/>
  <c r="J26" s="1"/>
  <c r="N26" s="1"/>
  <c r="E26"/>
  <c r="O25"/>
  <c r="H25"/>
  <c r="J25" s="1"/>
  <c r="N25" s="1"/>
  <c r="E25"/>
  <c r="O24"/>
  <c r="H24"/>
  <c r="J24" s="1"/>
  <c r="N24" s="1"/>
  <c r="E24"/>
  <c r="O23"/>
  <c r="H23"/>
  <c r="J23" s="1"/>
  <c r="N23" s="1"/>
  <c r="E23"/>
  <c r="O22"/>
  <c r="H22"/>
  <c r="J22" s="1"/>
  <c r="N22" s="1"/>
  <c r="E22"/>
  <c r="O21"/>
  <c r="H21"/>
  <c r="J21" s="1"/>
  <c r="N21" s="1"/>
  <c r="E21"/>
  <c r="O20"/>
  <c r="H20"/>
  <c r="J20" s="1"/>
  <c r="N20" s="1"/>
  <c r="E20"/>
  <c r="O19"/>
  <c r="H19"/>
  <c r="J19" s="1"/>
  <c r="N19" s="1"/>
  <c r="E19"/>
  <c r="O18"/>
  <c r="H18"/>
  <c r="J18" s="1"/>
  <c r="N18" s="1"/>
  <c r="E18"/>
  <c r="O17"/>
  <c r="O78" s="1"/>
  <c r="H17"/>
  <c r="J17" s="1"/>
  <c r="N17" s="1"/>
  <c r="E17"/>
  <c r="O16"/>
  <c r="N16"/>
  <c r="M16"/>
  <c r="O15"/>
  <c r="H15"/>
  <c r="M15" s="1"/>
  <c r="E15"/>
  <c r="O14"/>
  <c r="E14"/>
  <c r="H14" s="1"/>
  <c r="O13"/>
  <c r="H13"/>
  <c r="M13" s="1"/>
  <c r="E13"/>
  <c r="O12"/>
  <c r="E12"/>
  <c r="H12" s="1"/>
  <c r="O11"/>
  <c r="H11"/>
  <c r="M11" s="1"/>
  <c r="E11"/>
  <c r="O10"/>
  <c r="E10"/>
  <c r="H10" s="1"/>
  <c r="O9"/>
  <c r="J9"/>
  <c r="N9" s="1"/>
  <c r="H9"/>
  <c r="M9" s="1"/>
  <c r="E9"/>
  <c r="O8"/>
  <c r="E8"/>
  <c r="H8" s="1"/>
  <c r="O7"/>
  <c r="H7"/>
  <c r="M7" s="1"/>
  <c r="E7"/>
  <c r="O6"/>
  <c r="E6"/>
  <c r="H6" s="1"/>
  <c r="F35" i="842"/>
  <c r="F78" s="1"/>
  <c r="I78"/>
  <c r="G78"/>
  <c r="D78"/>
  <c r="C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H71" s="1"/>
  <c r="O70"/>
  <c r="J70"/>
  <c r="N70" s="1"/>
  <c r="H70"/>
  <c r="M70" s="1"/>
  <c r="E70"/>
  <c r="O69"/>
  <c r="E69"/>
  <c r="H69" s="1"/>
  <c r="O68"/>
  <c r="E68"/>
  <c r="H68" s="1"/>
  <c r="O67"/>
  <c r="E67"/>
  <c r="H67" s="1"/>
  <c r="O66"/>
  <c r="N66"/>
  <c r="M66"/>
  <c r="O65"/>
  <c r="N65"/>
  <c r="M65"/>
  <c r="O64"/>
  <c r="E64"/>
  <c r="H64" s="1"/>
  <c r="O63"/>
  <c r="J63"/>
  <c r="N63" s="1"/>
  <c r="H63"/>
  <c r="M63" s="1"/>
  <c r="E63"/>
  <c r="O62"/>
  <c r="E62"/>
  <c r="H62" s="1"/>
  <c r="O61"/>
  <c r="E61"/>
  <c r="H61" s="1"/>
  <c r="O60"/>
  <c r="E60"/>
  <c r="H60" s="1"/>
  <c r="O59"/>
  <c r="J59"/>
  <c r="N59" s="1"/>
  <c r="H59"/>
  <c r="M59" s="1"/>
  <c r="E59"/>
  <c r="O58"/>
  <c r="E58"/>
  <c r="H58" s="1"/>
  <c r="O57"/>
  <c r="E57"/>
  <c r="H57" s="1"/>
  <c r="O56"/>
  <c r="E56"/>
  <c r="H56" s="1"/>
  <c r="O55"/>
  <c r="J55"/>
  <c r="N55" s="1"/>
  <c r="H55"/>
  <c r="M55" s="1"/>
  <c r="E55"/>
  <c r="O54"/>
  <c r="E54"/>
  <c r="H54" s="1"/>
  <c r="O53"/>
  <c r="E53"/>
  <c r="H53" s="1"/>
  <c r="O52"/>
  <c r="E52"/>
  <c r="H52" s="1"/>
  <c r="O51"/>
  <c r="J51"/>
  <c r="N51" s="1"/>
  <c r="H51"/>
  <c r="M51" s="1"/>
  <c r="E51"/>
  <c r="O50"/>
  <c r="E50"/>
  <c r="H50" s="1"/>
  <c r="O49"/>
  <c r="E49"/>
  <c r="H49" s="1"/>
  <c r="O48"/>
  <c r="E48"/>
  <c r="H48" s="1"/>
  <c r="O47"/>
  <c r="J47"/>
  <c r="N47" s="1"/>
  <c r="H47"/>
  <c r="M47" s="1"/>
  <c r="E47"/>
  <c r="O46"/>
  <c r="E46"/>
  <c r="H46" s="1"/>
  <c r="O45"/>
  <c r="E45"/>
  <c r="H45" s="1"/>
  <c r="O44"/>
  <c r="E44"/>
  <c r="H44" s="1"/>
  <c r="O43"/>
  <c r="J43"/>
  <c r="N43" s="1"/>
  <c r="H43"/>
  <c r="M43" s="1"/>
  <c r="E43"/>
  <c r="O42"/>
  <c r="E42"/>
  <c r="H42" s="1"/>
  <c r="O41"/>
  <c r="E41"/>
  <c r="H41" s="1"/>
  <c r="O40"/>
  <c r="E40"/>
  <c r="H40" s="1"/>
  <c r="O39"/>
  <c r="N39"/>
  <c r="M39"/>
  <c r="O38"/>
  <c r="E38"/>
  <c r="H38" s="1"/>
  <c r="M38" s="1"/>
  <c r="O37"/>
  <c r="H37"/>
  <c r="M37" s="1"/>
  <c r="E37"/>
  <c r="O36"/>
  <c r="E36"/>
  <c r="H36" s="1"/>
  <c r="M36" s="1"/>
  <c r="O35"/>
  <c r="E35"/>
  <c r="O34"/>
  <c r="E34"/>
  <c r="H34" s="1"/>
  <c r="M34" s="1"/>
  <c r="O33"/>
  <c r="H33"/>
  <c r="M33" s="1"/>
  <c r="E33"/>
  <c r="O32"/>
  <c r="E32"/>
  <c r="H32" s="1"/>
  <c r="M32" s="1"/>
  <c r="O31"/>
  <c r="H31"/>
  <c r="M31" s="1"/>
  <c r="E31"/>
  <c r="O30"/>
  <c r="E30"/>
  <c r="H30" s="1"/>
  <c r="M30" s="1"/>
  <c r="O29"/>
  <c r="H29"/>
  <c r="M29" s="1"/>
  <c r="E29"/>
  <c r="O28"/>
  <c r="E28"/>
  <c r="H28" s="1"/>
  <c r="M28" s="1"/>
  <c r="O27"/>
  <c r="H27"/>
  <c r="M27" s="1"/>
  <c r="E27"/>
  <c r="O26"/>
  <c r="E26"/>
  <c r="H26" s="1"/>
  <c r="M26" s="1"/>
  <c r="O25"/>
  <c r="H25"/>
  <c r="M25" s="1"/>
  <c r="E25"/>
  <c r="O24"/>
  <c r="E24"/>
  <c r="H24" s="1"/>
  <c r="M24" s="1"/>
  <c r="O23"/>
  <c r="H23"/>
  <c r="M23" s="1"/>
  <c r="E23"/>
  <c r="O22"/>
  <c r="E22"/>
  <c r="H22" s="1"/>
  <c r="M22" s="1"/>
  <c r="O21"/>
  <c r="H21"/>
  <c r="M21" s="1"/>
  <c r="E21"/>
  <c r="O20"/>
  <c r="E20"/>
  <c r="H20" s="1"/>
  <c r="M20" s="1"/>
  <c r="O19"/>
  <c r="H19"/>
  <c r="M19" s="1"/>
  <c r="E19"/>
  <c r="O18"/>
  <c r="E18"/>
  <c r="H18" s="1"/>
  <c r="M18" s="1"/>
  <c r="O17"/>
  <c r="H17"/>
  <c r="M17" s="1"/>
  <c r="E17"/>
  <c r="O16"/>
  <c r="N16"/>
  <c r="M16"/>
  <c r="O15"/>
  <c r="E15"/>
  <c r="H15" s="1"/>
  <c r="O14"/>
  <c r="J14"/>
  <c r="N14" s="1"/>
  <c r="H14"/>
  <c r="M14" s="1"/>
  <c r="E14"/>
  <c r="O13"/>
  <c r="E13"/>
  <c r="H13" s="1"/>
  <c r="O12"/>
  <c r="E12"/>
  <c r="H12" s="1"/>
  <c r="O11"/>
  <c r="E11"/>
  <c r="H11" s="1"/>
  <c r="O10"/>
  <c r="H10"/>
  <c r="M10" s="1"/>
  <c r="E10"/>
  <c r="O9"/>
  <c r="E9"/>
  <c r="H9" s="1"/>
  <c r="O8"/>
  <c r="E8"/>
  <c r="H8" s="1"/>
  <c r="O7"/>
  <c r="E7"/>
  <c r="H7" s="1"/>
  <c r="O6"/>
  <c r="O78" s="1"/>
  <c r="J6"/>
  <c r="H6"/>
  <c r="M6" s="1"/>
  <c r="E6"/>
  <c r="I78" i="841"/>
  <c r="G78"/>
  <c r="D78"/>
  <c r="C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H71" s="1"/>
  <c r="O70"/>
  <c r="M70"/>
  <c r="J70"/>
  <c r="N70" s="1"/>
  <c r="H70"/>
  <c r="E70"/>
  <c r="O69"/>
  <c r="H69"/>
  <c r="M69" s="1"/>
  <c r="E69"/>
  <c r="O68"/>
  <c r="M68"/>
  <c r="J68"/>
  <c r="N68" s="1"/>
  <c r="H68"/>
  <c r="E68"/>
  <c r="O67"/>
  <c r="H67"/>
  <c r="M67" s="1"/>
  <c r="E67"/>
  <c r="O66"/>
  <c r="N66"/>
  <c r="M66"/>
  <c r="O65"/>
  <c r="N65"/>
  <c r="M65"/>
  <c r="O64"/>
  <c r="H64"/>
  <c r="M64" s="1"/>
  <c r="E64"/>
  <c r="O63"/>
  <c r="E63"/>
  <c r="H63" s="1"/>
  <c r="O62"/>
  <c r="H62"/>
  <c r="M62" s="1"/>
  <c r="E62"/>
  <c r="O61"/>
  <c r="E61"/>
  <c r="H61" s="1"/>
  <c r="O60"/>
  <c r="H60"/>
  <c r="M60" s="1"/>
  <c r="E60"/>
  <c r="O59"/>
  <c r="E59"/>
  <c r="H59" s="1"/>
  <c r="O58"/>
  <c r="H58"/>
  <c r="M58" s="1"/>
  <c r="E58"/>
  <c r="O57"/>
  <c r="E57"/>
  <c r="H57" s="1"/>
  <c r="O56"/>
  <c r="H56"/>
  <c r="M56" s="1"/>
  <c r="E56"/>
  <c r="O55"/>
  <c r="E55"/>
  <c r="H55" s="1"/>
  <c r="O54"/>
  <c r="H54"/>
  <c r="M54" s="1"/>
  <c r="E54"/>
  <c r="O53"/>
  <c r="E53"/>
  <c r="H53" s="1"/>
  <c r="O52"/>
  <c r="H52"/>
  <c r="M52" s="1"/>
  <c r="E52"/>
  <c r="O51"/>
  <c r="E51"/>
  <c r="H51" s="1"/>
  <c r="O50"/>
  <c r="H50"/>
  <c r="M50" s="1"/>
  <c r="E50"/>
  <c r="O49"/>
  <c r="E49"/>
  <c r="H49" s="1"/>
  <c r="O48"/>
  <c r="H48"/>
  <c r="M48" s="1"/>
  <c r="E48"/>
  <c r="O47"/>
  <c r="E47"/>
  <c r="H47" s="1"/>
  <c r="O46"/>
  <c r="H46"/>
  <c r="M46" s="1"/>
  <c r="E46"/>
  <c r="O45"/>
  <c r="E45"/>
  <c r="H45" s="1"/>
  <c r="O44"/>
  <c r="H44"/>
  <c r="M44" s="1"/>
  <c r="E44"/>
  <c r="O43"/>
  <c r="E43"/>
  <c r="H43" s="1"/>
  <c r="O42"/>
  <c r="H42"/>
  <c r="M42" s="1"/>
  <c r="E42"/>
  <c r="O41"/>
  <c r="E41"/>
  <c r="H41" s="1"/>
  <c r="O40"/>
  <c r="H40"/>
  <c r="M40" s="1"/>
  <c r="E40"/>
  <c r="O39"/>
  <c r="N39"/>
  <c r="M39"/>
  <c r="O38"/>
  <c r="J38"/>
  <c r="N38" s="1"/>
  <c r="H38"/>
  <c r="M38" s="1"/>
  <c r="E38"/>
  <c r="O37"/>
  <c r="E37"/>
  <c r="H37" s="1"/>
  <c r="O36"/>
  <c r="E36"/>
  <c r="H36" s="1"/>
  <c r="O35"/>
  <c r="E35"/>
  <c r="H35" s="1"/>
  <c r="O34"/>
  <c r="H34"/>
  <c r="M34" s="1"/>
  <c r="E34"/>
  <c r="O33"/>
  <c r="E33"/>
  <c r="H33" s="1"/>
  <c r="O32"/>
  <c r="E32"/>
  <c r="H32" s="1"/>
  <c r="O31"/>
  <c r="E31"/>
  <c r="H31" s="1"/>
  <c r="O30"/>
  <c r="J30"/>
  <c r="N30" s="1"/>
  <c r="H30"/>
  <c r="M30" s="1"/>
  <c r="E30"/>
  <c r="O29"/>
  <c r="E29"/>
  <c r="H29" s="1"/>
  <c r="O28"/>
  <c r="E28"/>
  <c r="H28" s="1"/>
  <c r="O27"/>
  <c r="E27"/>
  <c r="H27" s="1"/>
  <c r="O26"/>
  <c r="H26"/>
  <c r="M26" s="1"/>
  <c r="E26"/>
  <c r="O25"/>
  <c r="E25"/>
  <c r="H25" s="1"/>
  <c r="O24"/>
  <c r="E24"/>
  <c r="H24" s="1"/>
  <c r="O23"/>
  <c r="E23"/>
  <c r="H23" s="1"/>
  <c r="O22"/>
  <c r="J22"/>
  <c r="N22" s="1"/>
  <c r="H22"/>
  <c r="M22" s="1"/>
  <c r="E22"/>
  <c r="O21"/>
  <c r="E21"/>
  <c r="H21" s="1"/>
  <c r="O20"/>
  <c r="E20"/>
  <c r="H20" s="1"/>
  <c r="O19"/>
  <c r="E19"/>
  <c r="H19" s="1"/>
  <c r="O18"/>
  <c r="H18"/>
  <c r="M18" s="1"/>
  <c r="E18"/>
  <c r="O17"/>
  <c r="E17"/>
  <c r="H17" s="1"/>
  <c r="O16"/>
  <c r="N16"/>
  <c r="M16"/>
  <c r="O15"/>
  <c r="H15"/>
  <c r="M15" s="1"/>
  <c r="E15"/>
  <c r="O14"/>
  <c r="H14"/>
  <c r="J14" s="1"/>
  <c r="N14" s="1"/>
  <c r="E14"/>
  <c r="O13"/>
  <c r="H13"/>
  <c r="M13" s="1"/>
  <c r="E13"/>
  <c r="O12"/>
  <c r="F78"/>
  <c r="E12"/>
  <c r="H12" s="1"/>
  <c r="O11"/>
  <c r="H11"/>
  <c r="M11" s="1"/>
  <c r="E11"/>
  <c r="O10"/>
  <c r="E10"/>
  <c r="H10" s="1"/>
  <c r="O9"/>
  <c r="H9"/>
  <c r="M9" s="1"/>
  <c r="E9"/>
  <c r="O8"/>
  <c r="E8"/>
  <c r="H8" s="1"/>
  <c r="O7"/>
  <c r="H7"/>
  <c r="M7" s="1"/>
  <c r="E7"/>
  <c r="O6"/>
  <c r="O78" s="1"/>
  <c r="E6"/>
  <c r="F71" i="840"/>
  <c r="H71" s="1"/>
  <c r="J71" s="1"/>
  <c r="N71" s="1"/>
  <c r="F12"/>
  <c r="I78"/>
  <c r="C78"/>
  <c r="P77"/>
  <c r="O77"/>
  <c r="N77"/>
  <c r="M77"/>
  <c r="G77"/>
  <c r="G78" s="1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E71"/>
  <c r="O70"/>
  <c r="H70"/>
  <c r="M70" s="1"/>
  <c r="E70"/>
  <c r="O69"/>
  <c r="H69"/>
  <c r="J69" s="1"/>
  <c r="N69" s="1"/>
  <c r="E69"/>
  <c r="O68"/>
  <c r="J68"/>
  <c r="N68" s="1"/>
  <c r="H68"/>
  <c r="M68" s="1"/>
  <c r="E68"/>
  <c r="O67"/>
  <c r="H67"/>
  <c r="J67" s="1"/>
  <c r="N67" s="1"/>
  <c r="E67"/>
  <c r="O66"/>
  <c r="N66"/>
  <c r="M66"/>
  <c r="O65"/>
  <c r="N65"/>
  <c r="M65"/>
  <c r="O64"/>
  <c r="H64"/>
  <c r="J64" s="1"/>
  <c r="N64" s="1"/>
  <c r="E64"/>
  <c r="O63"/>
  <c r="E63"/>
  <c r="H63" s="1"/>
  <c r="O62"/>
  <c r="H62"/>
  <c r="J62" s="1"/>
  <c r="N62" s="1"/>
  <c r="E62"/>
  <c r="O61"/>
  <c r="E61"/>
  <c r="H61" s="1"/>
  <c r="O60"/>
  <c r="H60"/>
  <c r="J60" s="1"/>
  <c r="N60" s="1"/>
  <c r="E60"/>
  <c r="O59"/>
  <c r="E59"/>
  <c r="H59" s="1"/>
  <c r="O58"/>
  <c r="H58"/>
  <c r="J58" s="1"/>
  <c r="N58" s="1"/>
  <c r="E58"/>
  <c r="O57"/>
  <c r="E57"/>
  <c r="H57" s="1"/>
  <c r="O56"/>
  <c r="H56"/>
  <c r="J56" s="1"/>
  <c r="N56" s="1"/>
  <c r="E56"/>
  <c r="O55"/>
  <c r="E55"/>
  <c r="H55" s="1"/>
  <c r="O54"/>
  <c r="H54"/>
  <c r="J54" s="1"/>
  <c r="N54" s="1"/>
  <c r="E54"/>
  <c r="O53"/>
  <c r="E53"/>
  <c r="H53" s="1"/>
  <c r="O52"/>
  <c r="H52"/>
  <c r="J52" s="1"/>
  <c r="N52" s="1"/>
  <c r="E52"/>
  <c r="O51"/>
  <c r="E51"/>
  <c r="H51" s="1"/>
  <c r="O50"/>
  <c r="H50"/>
  <c r="J50" s="1"/>
  <c r="N50" s="1"/>
  <c r="E50"/>
  <c r="O49"/>
  <c r="E49"/>
  <c r="H49" s="1"/>
  <c r="O48"/>
  <c r="H48"/>
  <c r="J48" s="1"/>
  <c r="N48" s="1"/>
  <c r="E48"/>
  <c r="O47"/>
  <c r="E47"/>
  <c r="H47" s="1"/>
  <c r="O46"/>
  <c r="H46"/>
  <c r="J46" s="1"/>
  <c r="N46" s="1"/>
  <c r="E46"/>
  <c r="O45"/>
  <c r="E45"/>
  <c r="H45" s="1"/>
  <c r="O44"/>
  <c r="H44"/>
  <c r="J44" s="1"/>
  <c r="N44" s="1"/>
  <c r="E44"/>
  <c r="O43"/>
  <c r="E43"/>
  <c r="H43" s="1"/>
  <c r="O42"/>
  <c r="H42"/>
  <c r="J42" s="1"/>
  <c r="N42" s="1"/>
  <c r="E42"/>
  <c r="O41"/>
  <c r="E41"/>
  <c r="H41" s="1"/>
  <c r="O40"/>
  <c r="H40"/>
  <c r="J40" s="1"/>
  <c r="N40" s="1"/>
  <c r="E40"/>
  <c r="O39"/>
  <c r="N39"/>
  <c r="M39"/>
  <c r="O38"/>
  <c r="H38"/>
  <c r="M38" s="1"/>
  <c r="E38"/>
  <c r="O37"/>
  <c r="E37"/>
  <c r="H37" s="1"/>
  <c r="O36"/>
  <c r="E36"/>
  <c r="H36" s="1"/>
  <c r="O35"/>
  <c r="E35"/>
  <c r="H35" s="1"/>
  <c r="O34"/>
  <c r="H34"/>
  <c r="M34" s="1"/>
  <c r="E34"/>
  <c r="O33"/>
  <c r="E33"/>
  <c r="H33" s="1"/>
  <c r="O32"/>
  <c r="E32"/>
  <c r="H32" s="1"/>
  <c r="O31"/>
  <c r="E31"/>
  <c r="H31" s="1"/>
  <c r="O30"/>
  <c r="H30"/>
  <c r="M30" s="1"/>
  <c r="E30"/>
  <c r="O29"/>
  <c r="E29"/>
  <c r="H29" s="1"/>
  <c r="O28"/>
  <c r="E28"/>
  <c r="H28" s="1"/>
  <c r="O27"/>
  <c r="E27"/>
  <c r="H27" s="1"/>
  <c r="O26"/>
  <c r="H26"/>
  <c r="M26" s="1"/>
  <c r="E26"/>
  <c r="O25"/>
  <c r="E25"/>
  <c r="H25" s="1"/>
  <c r="O24"/>
  <c r="E24"/>
  <c r="H24" s="1"/>
  <c r="O23"/>
  <c r="E23"/>
  <c r="H23" s="1"/>
  <c r="O22"/>
  <c r="H22"/>
  <c r="M22" s="1"/>
  <c r="E22"/>
  <c r="O21"/>
  <c r="E21"/>
  <c r="H21" s="1"/>
  <c r="O20"/>
  <c r="E20"/>
  <c r="H20" s="1"/>
  <c r="O19"/>
  <c r="E19"/>
  <c r="H19" s="1"/>
  <c r="O18"/>
  <c r="H18"/>
  <c r="M18" s="1"/>
  <c r="E18"/>
  <c r="O17"/>
  <c r="E17"/>
  <c r="H17" s="1"/>
  <c r="O16"/>
  <c r="N16"/>
  <c r="M16"/>
  <c r="O15"/>
  <c r="H15"/>
  <c r="J15" s="1"/>
  <c r="N15" s="1"/>
  <c r="E15"/>
  <c r="O14"/>
  <c r="E14"/>
  <c r="H14" s="1"/>
  <c r="O13"/>
  <c r="O78" s="1"/>
  <c r="H13"/>
  <c r="J13" s="1"/>
  <c r="N13" s="1"/>
  <c r="E13"/>
  <c r="O12"/>
  <c r="F78"/>
  <c r="E12"/>
  <c r="H12" s="1"/>
  <c r="O11"/>
  <c r="H11"/>
  <c r="M11" s="1"/>
  <c r="E11"/>
  <c r="O10"/>
  <c r="E10"/>
  <c r="H10" s="1"/>
  <c r="O9"/>
  <c r="E9"/>
  <c r="H9" s="1"/>
  <c r="O8"/>
  <c r="E8"/>
  <c r="H8" s="1"/>
  <c r="O7"/>
  <c r="H7"/>
  <c r="M7" s="1"/>
  <c r="E7"/>
  <c r="O6"/>
  <c r="E6"/>
  <c r="H6" s="1"/>
  <c r="F12" i="839"/>
  <c r="F78" s="1"/>
  <c r="I78"/>
  <c r="C78"/>
  <c r="P77"/>
  <c r="O77"/>
  <c r="N77"/>
  <c r="M77"/>
  <c r="G77"/>
  <c r="G78" s="1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H71"/>
  <c r="J71" s="1"/>
  <c r="N71" s="1"/>
  <c r="E71"/>
  <c r="O70"/>
  <c r="E70"/>
  <c r="H70" s="1"/>
  <c r="O69"/>
  <c r="E69"/>
  <c r="H69" s="1"/>
  <c r="O68"/>
  <c r="E68"/>
  <c r="H68" s="1"/>
  <c r="O67"/>
  <c r="H67"/>
  <c r="M67" s="1"/>
  <c r="E67"/>
  <c r="O66"/>
  <c r="N66"/>
  <c r="M66"/>
  <c r="O65"/>
  <c r="N65"/>
  <c r="M65"/>
  <c r="O64"/>
  <c r="E64"/>
  <c r="H64" s="1"/>
  <c r="O63"/>
  <c r="E63"/>
  <c r="H63" s="1"/>
  <c r="O62"/>
  <c r="J62"/>
  <c r="N62" s="1"/>
  <c r="H62"/>
  <c r="M62" s="1"/>
  <c r="E62"/>
  <c r="O61"/>
  <c r="E61"/>
  <c r="H61" s="1"/>
  <c r="O60"/>
  <c r="E60"/>
  <c r="H60" s="1"/>
  <c r="O59"/>
  <c r="E59"/>
  <c r="H59" s="1"/>
  <c r="O58"/>
  <c r="H58"/>
  <c r="M58" s="1"/>
  <c r="E58"/>
  <c r="O57"/>
  <c r="E57"/>
  <c r="H57" s="1"/>
  <c r="O56"/>
  <c r="E56"/>
  <c r="H56" s="1"/>
  <c r="O55"/>
  <c r="E55"/>
  <c r="H55" s="1"/>
  <c r="O54"/>
  <c r="J54"/>
  <c r="N54" s="1"/>
  <c r="H54"/>
  <c r="M54" s="1"/>
  <c r="E54"/>
  <c r="O53"/>
  <c r="E53"/>
  <c r="H53" s="1"/>
  <c r="O52"/>
  <c r="E52"/>
  <c r="H52" s="1"/>
  <c r="O51"/>
  <c r="E51"/>
  <c r="H51" s="1"/>
  <c r="O50"/>
  <c r="H50"/>
  <c r="M50" s="1"/>
  <c r="E50"/>
  <c r="O49"/>
  <c r="E49"/>
  <c r="H49" s="1"/>
  <c r="O48"/>
  <c r="E48"/>
  <c r="H48" s="1"/>
  <c r="O47"/>
  <c r="E47"/>
  <c r="H47" s="1"/>
  <c r="O46"/>
  <c r="J46"/>
  <c r="N46" s="1"/>
  <c r="H46"/>
  <c r="M46" s="1"/>
  <c r="E46"/>
  <c r="O45"/>
  <c r="E45"/>
  <c r="H45" s="1"/>
  <c r="O44"/>
  <c r="E44"/>
  <c r="H44" s="1"/>
  <c r="O43"/>
  <c r="E43"/>
  <c r="H43" s="1"/>
  <c r="O42"/>
  <c r="H42"/>
  <c r="M42" s="1"/>
  <c r="E42"/>
  <c r="O41"/>
  <c r="E41"/>
  <c r="H41" s="1"/>
  <c r="O40"/>
  <c r="E40"/>
  <c r="H40" s="1"/>
  <c r="O39"/>
  <c r="N39"/>
  <c r="M39"/>
  <c r="O38"/>
  <c r="E38"/>
  <c r="H38" s="1"/>
  <c r="O37"/>
  <c r="E37"/>
  <c r="H37" s="1"/>
  <c r="J37" s="1"/>
  <c r="N37" s="1"/>
  <c r="O36"/>
  <c r="E36"/>
  <c r="H36" s="1"/>
  <c r="O35"/>
  <c r="H35"/>
  <c r="J35" s="1"/>
  <c r="N35" s="1"/>
  <c r="E35"/>
  <c r="O34"/>
  <c r="E34"/>
  <c r="H34" s="1"/>
  <c r="O33"/>
  <c r="H33"/>
  <c r="J33" s="1"/>
  <c r="N33" s="1"/>
  <c r="E33"/>
  <c r="O32"/>
  <c r="E32"/>
  <c r="H32" s="1"/>
  <c r="O31"/>
  <c r="E31"/>
  <c r="H31" s="1"/>
  <c r="J31" s="1"/>
  <c r="N31" s="1"/>
  <c r="O30"/>
  <c r="E30"/>
  <c r="H30" s="1"/>
  <c r="O29"/>
  <c r="E29"/>
  <c r="H29" s="1"/>
  <c r="J29" s="1"/>
  <c r="N29" s="1"/>
  <c r="O28"/>
  <c r="E28"/>
  <c r="H28" s="1"/>
  <c r="O27"/>
  <c r="H27"/>
  <c r="J27" s="1"/>
  <c r="N27" s="1"/>
  <c r="E27"/>
  <c r="O26"/>
  <c r="E26"/>
  <c r="H26" s="1"/>
  <c r="O25"/>
  <c r="H25"/>
  <c r="J25" s="1"/>
  <c r="N25" s="1"/>
  <c r="E25"/>
  <c r="O24"/>
  <c r="E24"/>
  <c r="H24" s="1"/>
  <c r="O23"/>
  <c r="E23"/>
  <c r="H23" s="1"/>
  <c r="J23" s="1"/>
  <c r="N23" s="1"/>
  <c r="O22"/>
  <c r="E22"/>
  <c r="H22" s="1"/>
  <c r="O21"/>
  <c r="E21"/>
  <c r="H21" s="1"/>
  <c r="J21" s="1"/>
  <c r="N21" s="1"/>
  <c r="O20"/>
  <c r="E20"/>
  <c r="H20" s="1"/>
  <c r="O19"/>
  <c r="H19"/>
  <c r="J19" s="1"/>
  <c r="N19" s="1"/>
  <c r="E19"/>
  <c r="O18"/>
  <c r="E18"/>
  <c r="H18" s="1"/>
  <c r="O17"/>
  <c r="O78" s="1"/>
  <c r="H17"/>
  <c r="J17" s="1"/>
  <c r="N17" s="1"/>
  <c r="E17"/>
  <c r="O16"/>
  <c r="N16"/>
  <c r="M16"/>
  <c r="O15"/>
  <c r="H15"/>
  <c r="M15" s="1"/>
  <c r="E15"/>
  <c r="O14"/>
  <c r="E14"/>
  <c r="H14" s="1"/>
  <c r="O13"/>
  <c r="E13"/>
  <c r="H13" s="1"/>
  <c r="O12"/>
  <c r="E12"/>
  <c r="O11"/>
  <c r="H11"/>
  <c r="M11" s="1"/>
  <c r="E11"/>
  <c r="O10"/>
  <c r="E10"/>
  <c r="H10" s="1"/>
  <c r="O9"/>
  <c r="E9"/>
  <c r="H9" s="1"/>
  <c r="O8"/>
  <c r="E8"/>
  <c r="H8" s="1"/>
  <c r="O7"/>
  <c r="H7"/>
  <c r="M7" s="1"/>
  <c r="E7"/>
  <c r="O6"/>
  <c r="E6"/>
  <c r="H6" s="1"/>
  <c r="F71" i="838"/>
  <c r="F78" s="1"/>
  <c r="I78"/>
  <c r="C78"/>
  <c r="P77"/>
  <c r="O77"/>
  <c r="N77"/>
  <c r="M77"/>
  <c r="G77"/>
  <c r="G78" s="1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E71"/>
  <c r="O70"/>
  <c r="E70"/>
  <c r="H70" s="1"/>
  <c r="O69"/>
  <c r="E69"/>
  <c r="H69" s="1"/>
  <c r="O68"/>
  <c r="E68"/>
  <c r="H68" s="1"/>
  <c r="O67"/>
  <c r="J67"/>
  <c r="N67" s="1"/>
  <c r="H67"/>
  <c r="M67" s="1"/>
  <c r="E67"/>
  <c r="O66"/>
  <c r="N66"/>
  <c r="M66"/>
  <c r="O65"/>
  <c r="N65"/>
  <c r="M65"/>
  <c r="O64"/>
  <c r="E64"/>
  <c r="H64" s="1"/>
  <c r="O63"/>
  <c r="E63"/>
  <c r="H63" s="1"/>
  <c r="O62"/>
  <c r="H62"/>
  <c r="M62" s="1"/>
  <c r="E62"/>
  <c r="O61"/>
  <c r="E61"/>
  <c r="H61" s="1"/>
  <c r="O60"/>
  <c r="E60"/>
  <c r="H60" s="1"/>
  <c r="O59"/>
  <c r="E59"/>
  <c r="H59" s="1"/>
  <c r="O58"/>
  <c r="J58"/>
  <c r="N58" s="1"/>
  <c r="H58"/>
  <c r="M58" s="1"/>
  <c r="E58"/>
  <c r="O57"/>
  <c r="E57"/>
  <c r="H57" s="1"/>
  <c r="O56"/>
  <c r="E56"/>
  <c r="H56" s="1"/>
  <c r="O55"/>
  <c r="E55"/>
  <c r="H55" s="1"/>
  <c r="O54"/>
  <c r="H54"/>
  <c r="M54" s="1"/>
  <c r="E54"/>
  <c r="O53"/>
  <c r="E53"/>
  <c r="H53" s="1"/>
  <c r="O52"/>
  <c r="E52"/>
  <c r="H52" s="1"/>
  <c r="O51"/>
  <c r="E51"/>
  <c r="H51" s="1"/>
  <c r="O50"/>
  <c r="J50"/>
  <c r="N50" s="1"/>
  <c r="H50"/>
  <c r="M50" s="1"/>
  <c r="E50"/>
  <c r="O49"/>
  <c r="E49"/>
  <c r="H49" s="1"/>
  <c r="O48"/>
  <c r="E48"/>
  <c r="H48" s="1"/>
  <c r="O47"/>
  <c r="E47"/>
  <c r="H47" s="1"/>
  <c r="O46"/>
  <c r="H46"/>
  <c r="M46" s="1"/>
  <c r="E46"/>
  <c r="O45"/>
  <c r="E45"/>
  <c r="H45" s="1"/>
  <c r="O44"/>
  <c r="E44"/>
  <c r="H44" s="1"/>
  <c r="O43"/>
  <c r="E43"/>
  <c r="H43" s="1"/>
  <c r="O42"/>
  <c r="J42"/>
  <c r="N42" s="1"/>
  <c r="H42"/>
  <c r="M42" s="1"/>
  <c r="E42"/>
  <c r="O41"/>
  <c r="E41"/>
  <c r="H41" s="1"/>
  <c r="O40"/>
  <c r="E40"/>
  <c r="H40" s="1"/>
  <c r="O39"/>
  <c r="N39"/>
  <c r="M39"/>
  <c r="O38"/>
  <c r="E38"/>
  <c r="H38" s="1"/>
  <c r="O37"/>
  <c r="E37"/>
  <c r="H37" s="1"/>
  <c r="J37" s="1"/>
  <c r="N37" s="1"/>
  <c r="O36"/>
  <c r="E36"/>
  <c r="H36" s="1"/>
  <c r="O35"/>
  <c r="H35"/>
  <c r="J35" s="1"/>
  <c r="N35" s="1"/>
  <c r="E35"/>
  <c r="O34"/>
  <c r="E34"/>
  <c r="H34" s="1"/>
  <c r="O33"/>
  <c r="H33"/>
  <c r="J33" s="1"/>
  <c r="N33" s="1"/>
  <c r="E33"/>
  <c r="O32"/>
  <c r="E32"/>
  <c r="H32" s="1"/>
  <c r="O31"/>
  <c r="E31"/>
  <c r="H31" s="1"/>
  <c r="J31" s="1"/>
  <c r="N31" s="1"/>
  <c r="O30"/>
  <c r="E30"/>
  <c r="H30" s="1"/>
  <c r="O29"/>
  <c r="E29"/>
  <c r="H29" s="1"/>
  <c r="J29" s="1"/>
  <c r="N29" s="1"/>
  <c r="O28"/>
  <c r="E28"/>
  <c r="H28" s="1"/>
  <c r="O27"/>
  <c r="H27"/>
  <c r="J27" s="1"/>
  <c r="N27" s="1"/>
  <c r="E27"/>
  <c r="O26"/>
  <c r="E26"/>
  <c r="H26" s="1"/>
  <c r="O25"/>
  <c r="H25"/>
  <c r="J25" s="1"/>
  <c r="N25" s="1"/>
  <c r="E25"/>
  <c r="O24"/>
  <c r="E24"/>
  <c r="H24" s="1"/>
  <c r="O23"/>
  <c r="E23"/>
  <c r="H23" s="1"/>
  <c r="J23" s="1"/>
  <c r="N23" s="1"/>
  <c r="O22"/>
  <c r="E22"/>
  <c r="H22" s="1"/>
  <c r="O21"/>
  <c r="E21"/>
  <c r="H21" s="1"/>
  <c r="J21" s="1"/>
  <c r="N21" s="1"/>
  <c r="O20"/>
  <c r="E20"/>
  <c r="H20" s="1"/>
  <c r="O19"/>
  <c r="H19"/>
  <c r="J19" s="1"/>
  <c r="N19" s="1"/>
  <c r="E19"/>
  <c r="O18"/>
  <c r="E18"/>
  <c r="H18" s="1"/>
  <c r="O17"/>
  <c r="H17"/>
  <c r="J17" s="1"/>
  <c r="N17" s="1"/>
  <c r="E17"/>
  <c r="O16"/>
  <c r="N16"/>
  <c r="M16"/>
  <c r="O15"/>
  <c r="H15"/>
  <c r="M15" s="1"/>
  <c r="E15"/>
  <c r="O14"/>
  <c r="E14"/>
  <c r="H14" s="1"/>
  <c r="O13"/>
  <c r="E13"/>
  <c r="H13" s="1"/>
  <c r="O12"/>
  <c r="E12"/>
  <c r="H12" s="1"/>
  <c r="O11"/>
  <c r="E11"/>
  <c r="H11" s="1"/>
  <c r="O10"/>
  <c r="E10"/>
  <c r="H10" s="1"/>
  <c r="J10" s="1"/>
  <c r="N10" s="1"/>
  <c r="O9"/>
  <c r="E9"/>
  <c r="H9" s="1"/>
  <c r="O8"/>
  <c r="E8"/>
  <c r="H8" s="1"/>
  <c r="J8" s="1"/>
  <c r="N8" s="1"/>
  <c r="O7"/>
  <c r="E7"/>
  <c r="H7" s="1"/>
  <c r="O6"/>
  <c r="O78" s="1"/>
  <c r="H6"/>
  <c r="J6" s="1"/>
  <c r="E6"/>
  <c r="F71" i="837"/>
  <c r="H71" s="1"/>
  <c r="J71" s="1"/>
  <c r="N71" s="1"/>
  <c r="F12"/>
  <c r="I78"/>
  <c r="C78"/>
  <c r="P77"/>
  <c r="O77"/>
  <c r="N77"/>
  <c r="M77"/>
  <c r="G77"/>
  <c r="G78" s="1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E71"/>
  <c r="O70"/>
  <c r="E70"/>
  <c r="H70" s="1"/>
  <c r="O69"/>
  <c r="H69"/>
  <c r="J69" s="1"/>
  <c r="N69" s="1"/>
  <c r="E69"/>
  <c r="O68"/>
  <c r="E68"/>
  <c r="H68" s="1"/>
  <c r="O67"/>
  <c r="H67"/>
  <c r="J67" s="1"/>
  <c r="N67" s="1"/>
  <c r="E67"/>
  <c r="O66"/>
  <c r="N66"/>
  <c r="M66"/>
  <c r="O65"/>
  <c r="N65"/>
  <c r="M65"/>
  <c r="O64"/>
  <c r="E64"/>
  <c r="H64" s="1"/>
  <c r="J64" s="1"/>
  <c r="N64" s="1"/>
  <c r="O63"/>
  <c r="E63"/>
  <c r="H63" s="1"/>
  <c r="O62"/>
  <c r="H62"/>
  <c r="J62" s="1"/>
  <c r="N62" s="1"/>
  <c r="E62"/>
  <c r="O61"/>
  <c r="E61"/>
  <c r="H61" s="1"/>
  <c r="O60"/>
  <c r="H60"/>
  <c r="J60" s="1"/>
  <c r="N60" s="1"/>
  <c r="E60"/>
  <c r="O59"/>
  <c r="E59"/>
  <c r="H59" s="1"/>
  <c r="O58"/>
  <c r="H58"/>
  <c r="J58" s="1"/>
  <c r="N58" s="1"/>
  <c r="E58"/>
  <c r="O57"/>
  <c r="E57"/>
  <c r="H57" s="1"/>
  <c r="O56"/>
  <c r="E56"/>
  <c r="H56" s="1"/>
  <c r="J56" s="1"/>
  <c r="N56" s="1"/>
  <c r="O55"/>
  <c r="E55"/>
  <c r="H55" s="1"/>
  <c r="O54"/>
  <c r="H54"/>
  <c r="J54" s="1"/>
  <c r="N54" s="1"/>
  <c r="E54"/>
  <c r="O53"/>
  <c r="E53"/>
  <c r="H53" s="1"/>
  <c r="O52"/>
  <c r="H52"/>
  <c r="J52" s="1"/>
  <c r="N52" s="1"/>
  <c r="E52"/>
  <c r="O51"/>
  <c r="E51"/>
  <c r="H51" s="1"/>
  <c r="O50"/>
  <c r="H50"/>
  <c r="J50" s="1"/>
  <c r="N50" s="1"/>
  <c r="E50"/>
  <c r="O49"/>
  <c r="E49"/>
  <c r="H49" s="1"/>
  <c r="O48"/>
  <c r="E48"/>
  <c r="H48" s="1"/>
  <c r="J48" s="1"/>
  <c r="N48" s="1"/>
  <c r="O47"/>
  <c r="E47"/>
  <c r="H47" s="1"/>
  <c r="O46"/>
  <c r="H46"/>
  <c r="J46" s="1"/>
  <c r="N46" s="1"/>
  <c r="E46"/>
  <c r="O45"/>
  <c r="E45"/>
  <c r="H45" s="1"/>
  <c r="O44"/>
  <c r="H44"/>
  <c r="J44" s="1"/>
  <c r="N44" s="1"/>
  <c r="E44"/>
  <c r="O43"/>
  <c r="E43"/>
  <c r="H43" s="1"/>
  <c r="O42"/>
  <c r="H42"/>
  <c r="J42" s="1"/>
  <c r="N42" s="1"/>
  <c r="E42"/>
  <c r="O41"/>
  <c r="E41"/>
  <c r="H41" s="1"/>
  <c r="O40"/>
  <c r="E40"/>
  <c r="H40" s="1"/>
  <c r="J40" s="1"/>
  <c r="N40" s="1"/>
  <c r="O39"/>
  <c r="N39"/>
  <c r="M39"/>
  <c r="O38"/>
  <c r="H38"/>
  <c r="M38" s="1"/>
  <c r="E38"/>
  <c r="O37"/>
  <c r="E37"/>
  <c r="H37" s="1"/>
  <c r="O36"/>
  <c r="H36"/>
  <c r="M36" s="1"/>
  <c r="E36"/>
  <c r="O35"/>
  <c r="E35"/>
  <c r="H35" s="1"/>
  <c r="O34"/>
  <c r="J34"/>
  <c r="N34" s="1"/>
  <c r="H34"/>
  <c r="M34" s="1"/>
  <c r="E34"/>
  <c r="O33"/>
  <c r="E33"/>
  <c r="H33" s="1"/>
  <c r="O32"/>
  <c r="H32"/>
  <c r="M32" s="1"/>
  <c r="E32"/>
  <c r="O31"/>
  <c r="E31"/>
  <c r="H31" s="1"/>
  <c r="O30"/>
  <c r="J30"/>
  <c r="N30" s="1"/>
  <c r="H30"/>
  <c r="M30" s="1"/>
  <c r="E30"/>
  <c r="O29"/>
  <c r="E29"/>
  <c r="H29" s="1"/>
  <c r="O28"/>
  <c r="H28"/>
  <c r="M28" s="1"/>
  <c r="E28"/>
  <c r="O27"/>
  <c r="E27"/>
  <c r="H27" s="1"/>
  <c r="O26"/>
  <c r="H26"/>
  <c r="M26" s="1"/>
  <c r="E26"/>
  <c r="O25"/>
  <c r="E25"/>
  <c r="H25" s="1"/>
  <c r="O24"/>
  <c r="H24"/>
  <c r="M24" s="1"/>
  <c r="E24"/>
  <c r="O23"/>
  <c r="E23"/>
  <c r="H23" s="1"/>
  <c r="O22"/>
  <c r="H22"/>
  <c r="M22" s="1"/>
  <c r="E22"/>
  <c r="O21"/>
  <c r="E21"/>
  <c r="H21" s="1"/>
  <c r="O20"/>
  <c r="H20"/>
  <c r="M20" s="1"/>
  <c r="E20"/>
  <c r="O19"/>
  <c r="E19"/>
  <c r="H19" s="1"/>
  <c r="O18"/>
  <c r="J18"/>
  <c r="N18" s="1"/>
  <c r="H18"/>
  <c r="M18" s="1"/>
  <c r="E18"/>
  <c r="O17"/>
  <c r="E17"/>
  <c r="H17" s="1"/>
  <c r="O16"/>
  <c r="N16"/>
  <c r="M16"/>
  <c r="O15"/>
  <c r="H15"/>
  <c r="J15" s="1"/>
  <c r="N15" s="1"/>
  <c r="E15"/>
  <c r="O14"/>
  <c r="E14"/>
  <c r="H14" s="1"/>
  <c r="O13"/>
  <c r="E13"/>
  <c r="H13" s="1"/>
  <c r="J13" s="1"/>
  <c r="N13" s="1"/>
  <c r="O12"/>
  <c r="E12"/>
  <c r="H12" s="1"/>
  <c r="O11"/>
  <c r="H11"/>
  <c r="J11" s="1"/>
  <c r="N11" s="1"/>
  <c r="E11"/>
  <c r="O10"/>
  <c r="E10"/>
  <c r="H10" s="1"/>
  <c r="O9"/>
  <c r="H9"/>
  <c r="J9" s="1"/>
  <c r="N9" s="1"/>
  <c r="E9"/>
  <c r="O8"/>
  <c r="E8"/>
  <c r="H8" s="1"/>
  <c r="O7"/>
  <c r="O78" s="1"/>
  <c r="H7"/>
  <c r="J7" s="1"/>
  <c r="N7" s="1"/>
  <c r="E7"/>
  <c r="O6"/>
  <c r="E6"/>
  <c r="H6" s="1"/>
  <c r="I78" i="836"/>
  <c r="G78"/>
  <c r="D78"/>
  <c r="C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H71" s="1"/>
  <c r="O70"/>
  <c r="H70"/>
  <c r="M70" s="1"/>
  <c r="E70"/>
  <c r="O69"/>
  <c r="E69"/>
  <c r="H69" s="1"/>
  <c r="O68"/>
  <c r="J68"/>
  <c r="N68" s="1"/>
  <c r="H68"/>
  <c r="M68" s="1"/>
  <c r="E68"/>
  <c r="O67"/>
  <c r="E67"/>
  <c r="H67" s="1"/>
  <c r="O66"/>
  <c r="N66"/>
  <c r="M66"/>
  <c r="O65"/>
  <c r="N65"/>
  <c r="M65"/>
  <c r="O64"/>
  <c r="E64"/>
  <c r="H64" s="1"/>
  <c r="O63"/>
  <c r="H63"/>
  <c r="M63" s="1"/>
  <c r="E63"/>
  <c r="O62"/>
  <c r="E62"/>
  <c r="H62" s="1"/>
  <c r="O61"/>
  <c r="J61"/>
  <c r="N61" s="1"/>
  <c r="H61"/>
  <c r="M61" s="1"/>
  <c r="E61"/>
  <c r="O60"/>
  <c r="E60"/>
  <c r="H60" s="1"/>
  <c r="O59"/>
  <c r="H59"/>
  <c r="M59" s="1"/>
  <c r="E59"/>
  <c r="O58"/>
  <c r="E58"/>
  <c r="H58" s="1"/>
  <c r="O57"/>
  <c r="H57"/>
  <c r="M57" s="1"/>
  <c r="E57"/>
  <c r="O56"/>
  <c r="E56"/>
  <c r="H56" s="1"/>
  <c r="O55"/>
  <c r="H55"/>
  <c r="M55" s="1"/>
  <c r="E55"/>
  <c r="O54"/>
  <c r="E54"/>
  <c r="H54" s="1"/>
  <c r="O53"/>
  <c r="H53"/>
  <c r="M53" s="1"/>
  <c r="E53"/>
  <c r="O52"/>
  <c r="E52"/>
  <c r="H52" s="1"/>
  <c r="O51"/>
  <c r="H51"/>
  <c r="M51" s="1"/>
  <c r="E51"/>
  <c r="O50"/>
  <c r="E50"/>
  <c r="H50" s="1"/>
  <c r="O49"/>
  <c r="J49"/>
  <c r="N49" s="1"/>
  <c r="H49"/>
  <c r="M49" s="1"/>
  <c r="E49"/>
  <c r="O48"/>
  <c r="E48"/>
  <c r="H48" s="1"/>
  <c r="O47"/>
  <c r="H47"/>
  <c r="M47" s="1"/>
  <c r="E47"/>
  <c r="O46"/>
  <c r="E46"/>
  <c r="H46" s="1"/>
  <c r="O45"/>
  <c r="J45"/>
  <c r="N45" s="1"/>
  <c r="H45"/>
  <c r="M45" s="1"/>
  <c r="E45"/>
  <c r="O44"/>
  <c r="E44"/>
  <c r="H44" s="1"/>
  <c r="O43"/>
  <c r="H43"/>
  <c r="M43" s="1"/>
  <c r="E43"/>
  <c r="O42"/>
  <c r="E42"/>
  <c r="H42" s="1"/>
  <c r="O41"/>
  <c r="H41"/>
  <c r="M41" s="1"/>
  <c r="E41"/>
  <c r="O40"/>
  <c r="E40"/>
  <c r="H40" s="1"/>
  <c r="O39"/>
  <c r="N39"/>
  <c r="M39"/>
  <c r="O38"/>
  <c r="H38"/>
  <c r="M38" s="1"/>
  <c r="E38"/>
  <c r="O37"/>
  <c r="E37"/>
  <c r="H37" s="1"/>
  <c r="O36"/>
  <c r="H36"/>
  <c r="M36" s="1"/>
  <c r="E36"/>
  <c r="O35"/>
  <c r="E35"/>
  <c r="H35" s="1"/>
  <c r="O34"/>
  <c r="H34"/>
  <c r="M34" s="1"/>
  <c r="E34"/>
  <c r="O33"/>
  <c r="E33"/>
  <c r="H33" s="1"/>
  <c r="O32"/>
  <c r="H32"/>
  <c r="M32" s="1"/>
  <c r="E32"/>
  <c r="O31"/>
  <c r="E31"/>
  <c r="H31" s="1"/>
  <c r="O30"/>
  <c r="H30"/>
  <c r="M30" s="1"/>
  <c r="E30"/>
  <c r="O29"/>
  <c r="E29"/>
  <c r="H29" s="1"/>
  <c r="O28"/>
  <c r="H28"/>
  <c r="M28" s="1"/>
  <c r="E28"/>
  <c r="O27"/>
  <c r="E27"/>
  <c r="H27" s="1"/>
  <c r="O26"/>
  <c r="H26"/>
  <c r="M26" s="1"/>
  <c r="E26"/>
  <c r="O25"/>
  <c r="E25"/>
  <c r="H25" s="1"/>
  <c r="O24"/>
  <c r="H24"/>
  <c r="M24" s="1"/>
  <c r="E24"/>
  <c r="O23"/>
  <c r="E23"/>
  <c r="H23" s="1"/>
  <c r="O22"/>
  <c r="H22"/>
  <c r="M22" s="1"/>
  <c r="E22"/>
  <c r="O21"/>
  <c r="E21"/>
  <c r="H21" s="1"/>
  <c r="O20"/>
  <c r="H20"/>
  <c r="M20" s="1"/>
  <c r="E20"/>
  <c r="O19"/>
  <c r="E19"/>
  <c r="H19" s="1"/>
  <c r="O18"/>
  <c r="H18"/>
  <c r="M18" s="1"/>
  <c r="E18"/>
  <c r="O17"/>
  <c r="E17"/>
  <c r="H17" s="1"/>
  <c r="O16"/>
  <c r="N16"/>
  <c r="M16"/>
  <c r="O15"/>
  <c r="E15"/>
  <c r="H15" s="1"/>
  <c r="O14"/>
  <c r="H14"/>
  <c r="M14" s="1"/>
  <c r="E14"/>
  <c r="O13"/>
  <c r="E13"/>
  <c r="H13" s="1"/>
  <c r="O12"/>
  <c r="F78"/>
  <c r="E12"/>
  <c r="H12" s="1"/>
  <c r="O11"/>
  <c r="H11"/>
  <c r="M11" s="1"/>
  <c r="E11"/>
  <c r="O10"/>
  <c r="E10"/>
  <c r="H10" s="1"/>
  <c r="O9"/>
  <c r="H9"/>
  <c r="M9" s="1"/>
  <c r="E9"/>
  <c r="O8"/>
  <c r="E8"/>
  <c r="H8" s="1"/>
  <c r="O7"/>
  <c r="H7"/>
  <c r="M7" s="1"/>
  <c r="E7"/>
  <c r="O6"/>
  <c r="O78" s="1"/>
  <c r="E6"/>
  <c r="E78" s="1"/>
  <c r="F12" i="835"/>
  <c r="I78"/>
  <c r="C78"/>
  <c r="P77"/>
  <c r="O77"/>
  <c r="N77"/>
  <c r="M77"/>
  <c r="G77"/>
  <c r="G78" s="1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E71"/>
  <c r="H71" s="1"/>
  <c r="J71" s="1"/>
  <c r="N71" s="1"/>
  <c r="O70"/>
  <c r="E70"/>
  <c r="H70" s="1"/>
  <c r="O69"/>
  <c r="H69"/>
  <c r="J69" s="1"/>
  <c r="N69" s="1"/>
  <c r="E69"/>
  <c r="O68"/>
  <c r="E68"/>
  <c r="H68" s="1"/>
  <c r="O67"/>
  <c r="E67"/>
  <c r="H67" s="1"/>
  <c r="O66"/>
  <c r="N66"/>
  <c r="M66"/>
  <c r="O65"/>
  <c r="N65"/>
  <c r="M65"/>
  <c r="O64"/>
  <c r="H64"/>
  <c r="M64" s="1"/>
  <c r="E64"/>
  <c r="O63"/>
  <c r="E63"/>
  <c r="H63" s="1"/>
  <c r="O62"/>
  <c r="E62"/>
  <c r="H62" s="1"/>
  <c r="O61"/>
  <c r="E61"/>
  <c r="H61" s="1"/>
  <c r="O60"/>
  <c r="J60"/>
  <c r="N60" s="1"/>
  <c r="H60"/>
  <c r="M60" s="1"/>
  <c r="E60"/>
  <c r="O59"/>
  <c r="E59"/>
  <c r="H59" s="1"/>
  <c r="O58"/>
  <c r="E58"/>
  <c r="H58" s="1"/>
  <c r="O57"/>
  <c r="E57"/>
  <c r="H57" s="1"/>
  <c r="O56"/>
  <c r="J56"/>
  <c r="N56" s="1"/>
  <c r="H56"/>
  <c r="M56" s="1"/>
  <c r="E56"/>
  <c r="O55"/>
  <c r="E55"/>
  <c r="H55" s="1"/>
  <c r="O54"/>
  <c r="E54"/>
  <c r="H54" s="1"/>
  <c r="O53"/>
  <c r="E53"/>
  <c r="H53" s="1"/>
  <c r="O52"/>
  <c r="J52"/>
  <c r="N52" s="1"/>
  <c r="H52"/>
  <c r="M52" s="1"/>
  <c r="E52"/>
  <c r="O51"/>
  <c r="E51"/>
  <c r="H51" s="1"/>
  <c r="O50"/>
  <c r="E50"/>
  <c r="H50" s="1"/>
  <c r="O49"/>
  <c r="E49"/>
  <c r="H49" s="1"/>
  <c r="O48"/>
  <c r="J48"/>
  <c r="N48" s="1"/>
  <c r="H48"/>
  <c r="M48" s="1"/>
  <c r="E48"/>
  <c r="O47"/>
  <c r="E47"/>
  <c r="H47" s="1"/>
  <c r="O46"/>
  <c r="E46"/>
  <c r="H46" s="1"/>
  <c r="O45"/>
  <c r="E45"/>
  <c r="H45" s="1"/>
  <c r="O44"/>
  <c r="J44"/>
  <c r="N44" s="1"/>
  <c r="H44"/>
  <c r="M44" s="1"/>
  <c r="E44"/>
  <c r="O43"/>
  <c r="E43"/>
  <c r="H43" s="1"/>
  <c r="O42"/>
  <c r="E42"/>
  <c r="H42" s="1"/>
  <c r="O41"/>
  <c r="E41"/>
  <c r="H41" s="1"/>
  <c r="O40"/>
  <c r="J40"/>
  <c r="N40" s="1"/>
  <c r="H40"/>
  <c r="M40" s="1"/>
  <c r="E40"/>
  <c r="O39"/>
  <c r="N39"/>
  <c r="M39"/>
  <c r="O38"/>
  <c r="E38"/>
  <c r="H38" s="1"/>
  <c r="O37"/>
  <c r="H37"/>
  <c r="J37" s="1"/>
  <c r="N37" s="1"/>
  <c r="E37"/>
  <c r="O36"/>
  <c r="E36"/>
  <c r="H36" s="1"/>
  <c r="O35"/>
  <c r="H35"/>
  <c r="J35" s="1"/>
  <c r="N35" s="1"/>
  <c r="E35"/>
  <c r="O34"/>
  <c r="E34"/>
  <c r="H34" s="1"/>
  <c r="O33"/>
  <c r="E33"/>
  <c r="H33" s="1"/>
  <c r="J33" s="1"/>
  <c r="N33" s="1"/>
  <c r="O32"/>
  <c r="E32"/>
  <c r="H32" s="1"/>
  <c r="O31"/>
  <c r="H31"/>
  <c r="J31" s="1"/>
  <c r="N31" s="1"/>
  <c r="E31"/>
  <c r="O30"/>
  <c r="E30"/>
  <c r="H30" s="1"/>
  <c r="O29"/>
  <c r="H29"/>
  <c r="J29" s="1"/>
  <c r="N29" s="1"/>
  <c r="E29"/>
  <c r="O28"/>
  <c r="E28"/>
  <c r="H28" s="1"/>
  <c r="O27"/>
  <c r="H27"/>
  <c r="J27" s="1"/>
  <c r="N27" s="1"/>
  <c r="E27"/>
  <c r="O26"/>
  <c r="E26"/>
  <c r="H26" s="1"/>
  <c r="O25"/>
  <c r="E25"/>
  <c r="H25" s="1"/>
  <c r="J25" s="1"/>
  <c r="N25" s="1"/>
  <c r="O24"/>
  <c r="E24"/>
  <c r="H24" s="1"/>
  <c r="O23"/>
  <c r="H23"/>
  <c r="J23" s="1"/>
  <c r="N23" s="1"/>
  <c r="E23"/>
  <c r="O22"/>
  <c r="E22"/>
  <c r="H22" s="1"/>
  <c r="O21"/>
  <c r="H21"/>
  <c r="J21" s="1"/>
  <c r="N21" s="1"/>
  <c r="E21"/>
  <c r="O20"/>
  <c r="E20"/>
  <c r="H20" s="1"/>
  <c r="O19"/>
  <c r="H19"/>
  <c r="J19" s="1"/>
  <c r="N19" s="1"/>
  <c r="E19"/>
  <c r="O18"/>
  <c r="E18"/>
  <c r="H18" s="1"/>
  <c r="O17"/>
  <c r="E17"/>
  <c r="H17" s="1"/>
  <c r="J17" s="1"/>
  <c r="N17" s="1"/>
  <c r="O16"/>
  <c r="N16"/>
  <c r="M16"/>
  <c r="O15"/>
  <c r="J15"/>
  <c r="N15" s="1"/>
  <c r="H15"/>
  <c r="M15" s="1"/>
  <c r="E15"/>
  <c r="O14"/>
  <c r="E14"/>
  <c r="H14" s="1"/>
  <c r="O13"/>
  <c r="H13"/>
  <c r="M13" s="1"/>
  <c r="E13"/>
  <c r="O12"/>
  <c r="E12"/>
  <c r="H12" s="1"/>
  <c r="O11"/>
  <c r="E11"/>
  <c r="H11" s="1"/>
  <c r="O10"/>
  <c r="O78" s="1"/>
  <c r="H10"/>
  <c r="J10" s="1"/>
  <c r="N10" s="1"/>
  <c r="F78"/>
  <c r="E10"/>
  <c r="O9"/>
  <c r="E9"/>
  <c r="H9" s="1"/>
  <c r="O8"/>
  <c r="E8"/>
  <c r="H8" s="1"/>
  <c r="O7"/>
  <c r="E7"/>
  <c r="H7" s="1"/>
  <c r="O6"/>
  <c r="J6"/>
  <c r="H6"/>
  <c r="M6" s="1"/>
  <c r="E6"/>
  <c r="F69" i="834"/>
  <c r="F10"/>
  <c r="F12"/>
  <c r="F78"/>
  <c r="I78"/>
  <c r="G78"/>
  <c r="D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H71" s="1"/>
  <c r="O70"/>
  <c r="E70"/>
  <c r="H70" s="1"/>
  <c r="O69"/>
  <c r="E69"/>
  <c r="H69" s="1"/>
  <c r="O68"/>
  <c r="E68"/>
  <c r="H68" s="1"/>
  <c r="O67"/>
  <c r="H67"/>
  <c r="M67" s="1"/>
  <c r="E67"/>
  <c r="O66"/>
  <c r="N66"/>
  <c r="M66"/>
  <c r="O65"/>
  <c r="N65"/>
  <c r="M65"/>
  <c r="O64"/>
  <c r="E64"/>
  <c r="H64" s="1"/>
  <c r="O63"/>
  <c r="E63"/>
  <c r="H63" s="1"/>
  <c r="O62"/>
  <c r="J62"/>
  <c r="N62" s="1"/>
  <c r="H62"/>
  <c r="M62" s="1"/>
  <c r="E62"/>
  <c r="O61"/>
  <c r="E61"/>
  <c r="H61" s="1"/>
  <c r="O60"/>
  <c r="E60"/>
  <c r="H60" s="1"/>
  <c r="O59"/>
  <c r="E59"/>
  <c r="H59" s="1"/>
  <c r="O58"/>
  <c r="J58"/>
  <c r="N58" s="1"/>
  <c r="H58"/>
  <c r="M58" s="1"/>
  <c r="E58"/>
  <c r="O57"/>
  <c r="E57"/>
  <c r="H57" s="1"/>
  <c r="O56"/>
  <c r="E56"/>
  <c r="H56" s="1"/>
  <c r="O55"/>
  <c r="E55"/>
  <c r="H55" s="1"/>
  <c r="O54"/>
  <c r="J54"/>
  <c r="N54" s="1"/>
  <c r="H54"/>
  <c r="M54" s="1"/>
  <c r="E54"/>
  <c r="O53"/>
  <c r="E53"/>
  <c r="H53" s="1"/>
  <c r="O52"/>
  <c r="E52"/>
  <c r="H52" s="1"/>
  <c r="O51"/>
  <c r="E51"/>
  <c r="H51" s="1"/>
  <c r="O50"/>
  <c r="J50"/>
  <c r="N50" s="1"/>
  <c r="H50"/>
  <c r="M50" s="1"/>
  <c r="E50"/>
  <c r="O49"/>
  <c r="E49"/>
  <c r="H49" s="1"/>
  <c r="O48"/>
  <c r="E48"/>
  <c r="H48" s="1"/>
  <c r="O47"/>
  <c r="E47"/>
  <c r="H47" s="1"/>
  <c r="O46"/>
  <c r="J46"/>
  <c r="N46" s="1"/>
  <c r="H46"/>
  <c r="M46" s="1"/>
  <c r="E46"/>
  <c r="O45"/>
  <c r="E45"/>
  <c r="H45" s="1"/>
  <c r="O44"/>
  <c r="E44"/>
  <c r="H44" s="1"/>
  <c r="O43"/>
  <c r="E43"/>
  <c r="H43" s="1"/>
  <c r="O42"/>
  <c r="J42"/>
  <c r="N42" s="1"/>
  <c r="H42"/>
  <c r="M42" s="1"/>
  <c r="E42"/>
  <c r="O41"/>
  <c r="E41"/>
  <c r="H41" s="1"/>
  <c r="O40"/>
  <c r="E40"/>
  <c r="H40" s="1"/>
  <c r="O39"/>
  <c r="N39"/>
  <c r="M39"/>
  <c r="O38"/>
  <c r="E38"/>
  <c r="H38" s="1"/>
  <c r="O37"/>
  <c r="H37"/>
  <c r="M37" s="1"/>
  <c r="E37"/>
  <c r="O36"/>
  <c r="E36"/>
  <c r="H36" s="1"/>
  <c r="O35"/>
  <c r="H35"/>
  <c r="M35" s="1"/>
  <c r="E35"/>
  <c r="O34"/>
  <c r="E34"/>
  <c r="H34" s="1"/>
  <c r="O33"/>
  <c r="H33"/>
  <c r="M33" s="1"/>
  <c r="E33"/>
  <c r="O32"/>
  <c r="E32"/>
  <c r="H32" s="1"/>
  <c r="O31"/>
  <c r="H31"/>
  <c r="M31" s="1"/>
  <c r="E31"/>
  <c r="O30"/>
  <c r="E30"/>
  <c r="H30" s="1"/>
  <c r="O29"/>
  <c r="H29"/>
  <c r="M29" s="1"/>
  <c r="E29"/>
  <c r="O28"/>
  <c r="E28"/>
  <c r="H28" s="1"/>
  <c r="O27"/>
  <c r="H27"/>
  <c r="M27" s="1"/>
  <c r="E27"/>
  <c r="O26"/>
  <c r="E26"/>
  <c r="H26" s="1"/>
  <c r="O25"/>
  <c r="H25"/>
  <c r="M25" s="1"/>
  <c r="E25"/>
  <c r="O24"/>
  <c r="E24"/>
  <c r="H24" s="1"/>
  <c r="O23"/>
  <c r="H23"/>
  <c r="M23" s="1"/>
  <c r="E23"/>
  <c r="O22"/>
  <c r="E22"/>
  <c r="H22" s="1"/>
  <c r="O21"/>
  <c r="H21"/>
  <c r="M21" s="1"/>
  <c r="E21"/>
  <c r="O20"/>
  <c r="E20"/>
  <c r="H20" s="1"/>
  <c r="O19"/>
  <c r="H19"/>
  <c r="M19" s="1"/>
  <c r="E19"/>
  <c r="O18"/>
  <c r="E18"/>
  <c r="H18" s="1"/>
  <c r="O17"/>
  <c r="H17"/>
  <c r="M17" s="1"/>
  <c r="E17"/>
  <c r="O16"/>
  <c r="N16"/>
  <c r="M16"/>
  <c r="O15"/>
  <c r="H15"/>
  <c r="M15" s="1"/>
  <c r="E15"/>
  <c r="O14"/>
  <c r="E14"/>
  <c r="H14" s="1"/>
  <c r="O13"/>
  <c r="E13"/>
  <c r="H13" s="1"/>
  <c r="O12"/>
  <c r="E12"/>
  <c r="H12" s="1"/>
  <c r="O11"/>
  <c r="H11"/>
  <c r="M11" s="1"/>
  <c r="E11"/>
  <c r="O10"/>
  <c r="E10"/>
  <c r="H10" s="1"/>
  <c r="O9"/>
  <c r="E9"/>
  <c r="H9" s="1"/>
  <c r="O8"/>
  <c r="E8"/>
  <c r="H8" s="1"/>
  <c r="O7"/>
  <c r="H7"/>
  <c r="M7" s="1"/>
  <c r="E7"/>
  <c r="O6"/>
  <c r="O78" s="1"/>
  <c r="E6"/>
  <c r="E78" s="1"/>
  <c r="C70" i="833"/>
  <c r="C71"/>
  <c r="I78"/>
  <c r="G78"/>
  <c r="D78"/>
  <c r="C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H71" s="1"/>
  <c r="O70"/>
  <c r="H70"/>
  <c r="M70" s="1"/>
  <c r="E70"/>
  <c r="O69"/>
  <c r="H69"/>
  <c r="M69" s="1"/>
  <c r="E69"/>
  <c r="O68"/>
  <c r="J68"/>
  <c r="N68" s="1"/>
  <c r="H68"/>
  <c r="M68" s="1"/>
  <c r="E68"/>
  <c r="O67"/>
  <c r="H67"/>
  <c r="M67" s="1"/>
  <c r="E67"/>
  <c r="O66"/>
  <c r="N66"/>
  <c r="M66"/>
  <c r="O65"/>
  <c r="N65"/>
  <c r="M65"/>
  <c r="O64"/>
  <c r="H64"/>
  <c r="M64" s="1"/>
  <c r="E64"/>
  <c r="O63"/>
  <c r="M63"/>
  <c r="J63"/>
  <c r="N63" s="1"/>
  <c r="H63"/>
  <c r="E63"/>
  <c r="O62"/>
  <c r="H62"/>
  <c r="M62" s="1"/>
  <c r="E62"/>
  <c r="O61"/>
  <c r="M61"/>
  <c r="J61"/>
  <c r="N61" s="1"/>
  <c r="H61"/>
  <c r="E61"/>
  <c r="O60"/>
  <c r="H60"/>
  <c r="M60" s="1"/>
  <c r="E60"/>
  <c r="O59"/>
  <c r="M59"/>
  <c r="J59"/>
  <c r="N59" s="1"/>
  <c r="H59"/>
  <c r="E59"/>
  <c r="O58"/>
  <c r="H58"/>
  <c r="M58" s="1"/>
  <c r="E58"/>
  <c r="O57"/>
  <c r="M57"/>
  <c r="J57"/>
  <c r="N57" s="1"/>
  <c r="H57"/>
  <c r="E57"/>
  <c r="O56"/>
  <c r="H56"/>
  <c r="M56" s="1"/>
  <c r="E56"/>
  <c r="O55"/>
  <c r="M55"/>
  <c r="J55"/>
  <c r="N55" s="1"/>
  <c r="H55"/>
  <c r="E55"/>
  <c r="O54"/>
  <c r="H54"/>
  <c r="M54" s="1"/>
  <c r="E54"/>
  <c r="O53"/>
  <c r="M53"/>
  <c r="J53"/>
  <c r="N53" s="1"/>
  <c r="H53"/>
  <c r="E53"/>
  <c r="O52"/>
  <c r="H52"/>
  <c r="M52" s="1"/>
  <c r="E52"/>
  <c r="O51"/>
  <c r="M51"/>
  <c r="J51"/>
  <c r="N51" s="1"/>
  <c r="H51"/>
  <c r="E51"/>
  <c r="O50"/>
  <c r="H50"/>
  <c r="M50" s="1"/>
  <c r="E50"/>
  <c r="O49"/>
  <c r="M49"/>
  <c r="J49"/>
  <c r="N49" s="1"/>
  <c r="H49"/>
  <c r="E49"/>
  <c r="O48"/>
  <c r="H48"/>
  <c r="M48" s="1"/>
  <c r="E48"/>
  <c r="O47"/>
  <c r="M47"/>
  <c r="J47"/>
  <c r="N47" s="1"/>
  <c r="H47"/>
  <c r="E47"/>
  <c r="O46"/>
  <c r="H46"/>
  <c r="M46" s="1"/>
  <c r="E46"/>
  <c r="O45"/>
  <c r="M45"/>
  <c r="J45"/>
  <c r="N45" s="1"/>
  <c r="H45"/>
  <c r="E45"/>
  <c r="O44"/>
  <c r="H44"/>
  <c r="M44" s="1"/>
  <c r="E44"/>
  <c r="O43"/>
  <c r="M43"/>
  <c r="J43"/>
  <c r="N43" s="1"/>
  <c r="H43"/>
  <c r="E43"/>
  <c r="O42"/>
  <c r="H42"/>
  <c r="M42" s="1"/>
  <c r="E42"/>
  <c r="O41"/>
  <c r="M41"/>
  <c r="J41"/>
  <c r="N41" s="1"/>
  <c r="H41"/>
  <c r="E41"/>
  <c r="O40"/>
  <c r="H40"/>
  <c r="M40" s="1"/>
  <c r="E40"/>
  <c r="O39"/>
  <c r="N39"/>
  <c r="M39"/>
  <c r="O38"/>
  <c r="H38"/>
  <c r="M38" s="1"/>
  <c r="E38"/>
  <c r="O37"/>
  <c r="E37"/>
  <c r="H37" s="1"/>
  <c r="O36"/>
  <c r="J36"/>
  <c r="N36" s="1"/>
  <c r="H36"/>
  <c r="M36" s="1"/>
  <c r="E36"/>
  <c r="O35"/>
  <c r="E35"/>
  <c r="H35" s="1"/>
  <c r="O34"/>
  <c r="H34"/>
  <c r="M34" s="1"/>
  <c r="E34"/>
  <c r="O33"/>
  <c r="E33"/>
  <c r="H33" s="1"/>
  <c r="O32"/>
  <c r="J32"/>
  <c r="N32" s="1"/>
  <c r="H32"/>
  <c r="M32" s="1"/>
  <c r="E32"/>
  <c r="O31"/>
  <c r="E31"/>
  <c r="H31" s="1"/>
  <c r="O30"/>
  <c r="H30"/>
  <c r="M30" s="1"/>
  <c r="E30"/>
  <c r="O29"/>
  <c r="E29"/>
  <c r="H29" s="1"/>
  <c r="O28"/>
  <c r="H28"/>
  <c r="M28" s="1"/>
  <c r="E28"/>
  <c r="O27"/>
  <c r="E27"/>
  <c r="H27" s="1"/>
  <c r="O26"/>
  <c r="H26"/>
  <c r="M26" s="1"/>
  <c r="E26"/>
  <c r="O25"/>
  <c r="H25"/>
  <c r="M25" s="1"/>
  <c r="E25"/>
  <c r="O24"/>
  <c r="H24"/>
  <c r="M24" s="1"/>
  <c r="E24"/>
  <c r="O23"/>
  <c r="H23"/>
  <c r="M23" s="1"/>
  <c r="E23"/>
  <c r="O22"/>
  <c r="J22"/>
  <c r="N22" s="1"/>
  <c r="H22"/>
  <c r="M22" s="1"/>
  <c r="E22"/>
  <c r="O21"/>
  <c r="H21"/>
  <c r="M21" s="1"/>
  <c r="E21"/>
  <c r="O20"/>
  <c r="J20"/>
  <c r="N20" s="1"/>
  <c r="H20"/>
  <c r="M20" s="1"/>
  <c r="E20"/>
  <c r="O19"/>
  <c r="H19"/>
  <c r="M19" s="1"/>
  <c r="E19"/>
  <c r="O18"/>
  <c r="J18"/>
  <c r="N18" s="1"/>
  <c r="H18"/>
  <c r="M18" s="1"/>
  <c r="E18"/>
  <c r="O17"/>
  <c r="H17"/>
  <c r="M17" s="1"/>
  <c r="E17"/>
  <c r="O16"/>
  <c r="N16"/>
  <c r="M16"/>
  <c r="O15"/>
  <c r="E15"/>
  <c r="H15" s="1"/>
  <c r="O14"/>
  <c r="E14"/>
  <c r="H14" s="1"/>
  <c r="O13"/>
  <c r="J13"/>
  <c r="N13" s="1"/>
  <c r="H13"/>
  <c r="M13" s="1"/>
  <c r="E13"/>
  <c r="O12"/>
  <c r="E12"/>
  <c r="H12" s="1"/>
  <c r="O11"/>
  <c r="J11"/>
  <c r="N11" s="1"/>
  <c r="H11"/>
  <c r="M11" s="1"/>
  <c r="E11"/>
  <c r="O10"/>
  <c r="H10"/>
  <c r="M10" s="1"/>
  <c r="E10"/>
  <c r="O9"/>
  <c r="H9"/>
  <c r="M9" s="1"/>
  <c r="E9"/>
  <c r="O8"/>
  <c r="H8"/>
  <c r="M8" s="1"/>
  <c r="E8"/>
  <c r="O7"/>
  <c r="F78"/>
  <c r="E7"/>
  <c r="H7" s="1"/>
  <c r="O6"/>
  <c r="O78" s="1"/>
  <c r="E6"/>
  <c r="F7" i="832"/>
  <c r="F12"/>
  <c r="F26"/>
  <c r="F70"/>
  <c r="I78"/>
  <c r="G78"/>
  <c r="D78"/>
  <c r="C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H71" s="1"/>
  <c r="O70"/>
  <c r="E70"/>
  <c r="O69"/>
  <c r="E69"/>
  <c r="H69" s="1"/>
  <c r="O68"/>
  <c r="E68"/>
  <c r="H68" s="1"/>
  <c r="O67"/>
  <c r="E67"/>
  <c r="H67" s="1"/>
  <c r="O66"/>
  <c r="N66"/>
  <c r="M66"/>
  <c r="O65"/>
  <c r="N65"/>
  <c r="M65"/>
  <c r="O64"/>
  <c r="E64"/>
  <c r="H64" s="1"/>
  <c r="O63"/>
  <c r="E63"/>
  <c r="H63" s="1"/>
  <c r="O62"/>
  <c r="E62"/>
  <c r="H62" s="1"/>
  <c r="O61"/>
  <c r="E61"/>
  <c r="H61" s="1"/>
  <c r="O60"/>
  <c r="E60"/>
  <c r="H60" s="1"/>
  <c r="O59"/>
  <c r="E59"/>
  <c r="H59" s="1"/>
  <c r="O58"/>
  <c r="E58"/>
  <c r="H58" s="1"/>
  <c r="O57"/>
  <c r="E57"/>
  <c r="H57" s="1"/>
  <c r="O56"/>
  <c r="E56"/>
  <c r="H56" s="1"/>
  <c r="O55"/>
  <c r="E55"/>
  <c r="H55" s="1"/>
  <c r="O54"/>
  <c r="E54"/>
  <c r="H54" s="1"/>
  <c r="O53"/>
  <c r="E53"/>
  <c r="H53" s="1"/>
  <c r="O52"/>
  <c r="E52"/>
  <c r="H52" s="1"/>
  <c r="O51"/>
  <c r="E51"/>
  <c r="H51" s="1"/>
  <c r="O50"/>
  <c r="E50"/>
  <c r="H50" s="1"/>
  <c r="O49"/>
  <c r="E49"/>
  <c r="H49" s="1"/>
  <c r="O48"/>
  <c r="E48"/>
  <c r="H48" s="1"/>
  <c r="O47"/>
  <c r="E47"/>
  <c r="H47" s="1"/>
  <c r="O46"/>
  <c r="E46"/>
  <c r="H46" s="1"/>
  <c r="O45"/>
  <c r="E45"/>
  <c r="H45" s="1"/>
  <c r="O44"/>
  <c r="E44"/>
  <c r="H44" s="1"/>
  <c r="O43"/>
  <c r="E43"/>
  <c r="H43" s="1"/>
  <c r="O42"/>
  <c r="E42"/>
  <c r="H42" s="1"/>
  <c r="O41"/>
  <c r="E41"/>
  <c r="H41" s="1"/>
  <c r="O40"/>
  <c r="E40"/>
  <c r="H40" s="1"/>
  <c r="O39"/>
  <c r="N39"/>
  <c r="M39"/>
  <c r="O38"/>
  <c r="E38"/>
  <c r="H38" s="1"/>
  <c r="M38" s="1"/>
  <c r="O37"/>
  <c r="M37"/>
  <c r="H37"/>
  <c r="J37" s="1"/>
  <c r="N37" s="1"/>
  <c r="E37"/>
  <c r="O36"/>
  <c r="E36"/>
  <c r="H36" s="1"/>
  <c r="M36" s="1"/>
  <c r="O35"/>
  <c r="M35"/>
  <c r="H35"/>
  <c r="J35" s="1"/>
  <c r="N35" s="1"/>
  <c r="E35"/>
  <c r="O34"/>
  <c r="E34"/>
  <c r="H34" s="1"/>
  <c r="M34" s="1"/>
  <c r="O33"/>
  <c r="M33"/>
  <c r="H33"/>
  <c r="J33" s="1"/>
  <c r="N33" s="1"/>
  <c r="E33"/>
  <c r="O32"/>
  <c r="E32"/>
  <c r="H32" s="1"/>
  <c r="M32" s="1"/>
  <c r="O31"/>
  <c r="M31"/>
  <c r="H31"/>
  <c r="J31" s="1"/>
  <c r="N31" s="1"/>
  <c r="E31"/>
  <c r="O30"/>
  <c r="E30"/>
  <c r="H30" s="1"/>
  <c r="M30" s="1"/>
  <c r="O29"/>
  <c r="M29"/>
  <c r="H29"/>
  <c r="J29" s="1"/>
  <c r="N29" s="1"/>
  <c r="E29"/>
  <c r="O28"/>
  <c r="E28"/>
  <c r="H28" s="1"/>
  <c r="M28" s="1"/>
  <c r="O27"/>
  <c r="M27"/>
  <c r="H27"/>
  <c r="J27" s="1"/>
  <c r="N27" s="1"/>
  <c r="E27"/>
  <c r="O26"/>
  <c r="E26"/>
  <c r="O25"/>
  <c r="M25"/>
  <c r="H25"/>
  <c r="J25" s="1"/>
  <c r="N25" s="1"/>
  <c r="E25"/>
  <c r="O24"/>
  <c r="E24"/>
  <c r="H24" s="1"/>
  <c r="M24" s="1"/>
  <c r="O23"/>
  <c r="M23"/>
  <c r="H23"/>
  <c r="J23" s="1"/>
  <c r="N23" s="1"/>
  <c r="E23"/>
  <c r="O22"/>
  <c r="E22"/>
  <c r="H22" s="1"/>
  <c r="M22" s="1"/>
  <c r="O21"/>
  <c r="M21"/>
  <c r="H21"/>
  <c r="J21" s="1"/>
  <c r="N21" s="1"/>
  <c r="E21"/>
  <c r="O20"/>
  <c r="E20"/>
  <c r="H20" s="1"/>
  <c r="M20" s="1"/>
  <c r="O19"/>
  <c r="H19"/>
  <c r="J19" s="1"/>
  <c r="N19" s="1"/>
  <c r="E19"/>
  <c r="O18"/>
  <c r="E18"/>
  <c r="H18" s="1"/>
  <c r="M18" s="1"/>
  <c r="O17"/>
  <c r="H17"/>
  <c r="J17" s="1"/>
  <c r="N17" s="1"/>
  <c r="E17"/>
  <c r="O16"/>
  <c r="N16"/>
  <c r="M16"/>
  <c r="O15"/>
  <c r="E15"/>
  <c r="H15" s="1"/>
  <c r="O14"/>
  <c r="E14"/>
  <c r="H14" s="1"/>
  <c r="O13"/>
  <c r="E13"/>
  <c r="H13" s="1"/>
  <c r="O12"/>
  <c r="E12"/>
  <c r="O11"/>
  <c r="E11"/>
  <c r="H11" s="1"/>
  <c r="M11" s="1"/>
  <c r="O10"/>
  <c r="H10"/>
  <c r="J10" s="1"/>
  <c r="N10" s="1"/>
  <c r="E10"/>
  <c r="O9"/>
  <c r="E9"/>
  <c r="H9" s="1"/>
  <c r="M9" s="1"/>
  <c r="O8"/>
  <c r="H8"/>
  <c r="J8" s="1"/>
  <c r="N8" s="1"/>
  <c r="E8"/>
  <c r="O7"/>
  <c r="E7"/>
  <c r="H7" s="1"/>
  <c r="M7" s="1"/>
  <c r="O6"/>
  <c r="O78" s="1"/>
  <c r="H6"/>
  <c r="J6" s="1"/>
  <c r="E6"/>
  <c r="F12" i="831"/>
  <c r="I78"/>
  <c r="G78"/>
  <c r="D78"/>
  <c r="C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H71" s="1"/>
  <c r="O70"/>
  <c r="E70"/>
  <c r="H70" s="1"/>
  <c r="O69"/>
  <c r="F78"/>
  <c r="E69"/>
  <c r="H69" s="1"/>
  <c r="M69" s="1"/>
  <c r="O68"/>
  <c r="E68"/>
  <c r="H68" s="1"/>
  <c r="O67"/>
  <c r="H67"/>
  <c r="M67" s="1"/>
  <c r="E67"/>
  <c r="O66"/>
  <c r="N66"/>
  <c r="M66"/>
  <c r="O65"/>
  <c r="N65"/>
  <c r="M65"/>
  <c r="O64"/>
  <c r="E64"/>
  <c r="H64" s="1"/>
  <c r="O63"/>
  <c r="E63"/>
  <c r="H63" s="1"/>
  <c r="O62"/>
  <c r="J62"/>
  <c r="N62" s="1"/>
  <c r="H62"/>
  <c r="M62" s="1"/>
  <c r="E62"/>
  <c r="O61"/>
  <c r="E61"/>
  <c r="H61" s="1"/>
  <c r="O60"/>
  <c r="E60"/>
  <c r="H60" s="1"/>
  <c r="O59"/>
  <c r="E59"/>
  <c r="H59" s="1"/>
  <c r="O58"/>
  <c r="H58"/>
  <c r="M58" s="1"/>
  <c r="E58"/>
  <c r="O57"/>
  <c r="E57"/>
  <c r="H57" s="1"/>
  <c r="O56"/>
  <c r="E56"/>
  <c r="H56" s="1"/>
  <c r="O55"/>
  <c r="E55"/>
  <c r="H55" s="1"/>
  <c r="O54"/>
  <c r="J54"/>
  <c r="N54" s="1"/>
  <c r="H54"/>
  <c r="M54" s="1"/>
  <c r="E54"/>
  <c r="O53"/>
  <c r="E53"/>
  <c r="H53" s="1"/>
  <c r="O52"/>
  <c r="E52"/>
  <c r="H52" s="1"/>
  <c r="O51"/>
  <c r="E51"/>
  <c r="H51" s="1"/>
  <c r="O50"/>
  <c r="H50"/>
  <c r="M50" s="1"/>
  <c r="E50"/>
  <c r="O49"/>
  <c r="E49"/>
  <c r="H49" s="1"/>
  <c r="O48"/>
  <c r="E48"/>
  <c r="H48" s="1"/>
  <c r="O47"/>
  <c r="E47"/>
  <c r="H47" s="1"/>
  <c r="O46"/>
  <c r="J46"/>
  <c r="N46" s="1"/>
  <c r="H46"/>
  <c r="M46" s="1"/>
  <c r="E46"/>
  <c r="O45"/>
  <c r="E45"/>
  <c r="H45" s="1"/>
  <c r="O44"/>
  <c r="E44"/>
  <c r="H44" s="1"/>
  <c r="O43"/>
  <c r="E43"/>
  <c r="H43" s="1"/>
  <c r="O42"/>
  <c r="H42"/>
  <c r="M42" s="1"/>
  <c r="E42"/>
  <c r="O41"/>
  <c r="E41"/>
  <c r="H41" s="1"/>
  <c r="O40"/>
  <c r="E40"/>
  <c r="H40" s="1"/>
  <c r="O39"/>
  <c r="N39"/>
  <c r="M39"/>
  <c r="O38"/>
  <c r="E38"/>
  <c r="H38" s="1"/>
  <c r="O37"/>
  <c r="E37"/>
  <c r="H37" s="1"/>
  <c r="M37" s="1"/>
  <c r="O36"/>
  <c r="E36"/>
  <c r="H36" s="1"/>
  <c r="O35"/>
  <c r="E35"/>
  <c r="H35" s="1"/>
  <c r="M35" s="1"/>
  <c r="O34"/>
  <c r="E34"/>
  <c r="H34" s="1"/>
  <c r="O33"/>
  <c r="E33"/>
  <c r="H33" s="1"/>
  <c r="M33" s="1"/>
  <c r="O32"/>
  <c r="E32"/>
  <c r="H32" s="1"/>
  <c r="O31"/>
  <c r="E31"/>
  <c r="H31" s="1"/>
  <c r="M31" s="1"/>
  <c r="O30"/>
  <c r="E30"/>
  <c r="H30" s="1"/>
  <c r="O29"/>
  <c r="E29"/>
  <c r="H29" s="1"/>
  <c r="M29" s="1"/>
  <c r="O28"/>
  <c r="E28"/>
  <c r="H28" s="1"/>
  <c r="O27"/>
  <c r="E27"/>
  <c r="H27" s="1"/>
  <c r="M27" s="1"/>
  <c r="O26"/>
  <c r="E26"/>
  <c r="H26" s="1"/>
  <c r="O25"/>
  <c r="E25"/>
  <c r="H25" s="1"/>
  <c r="M25" s="1"/>
  <c r="O24"/>
  <c r="E24"/>
  <c r="H24" s="1"/>
  <c r="O23"/>
  <c r="E23"/>
  <c r="H23" s="1"/>
  <c r="M23" s="1"/>
  <c r="O22"/>
  <c r="E22"/>
  <c r="H22" s="1"/>
  <c r="O21"/>
  <c r="E21"/>
  <c r="H21" s="1"/>
  <c r="M21" s="1"/>
  <c r="O20"/>
  <c r="E20"/>
  <c r="H20" s="1"/>
  <c r="O19"/>
  <c r="E19"/>
  <c r="H19" s="1"/>
  <c r="M19" s="1"/>
  <c r="O18"/>
  <c r="E18"/>
  <c r="H18" s="1"/>
  <c r="O17"/>
  <c r="E17"/>
  <c r="H17" s="1"/>
  <c r="M17" s="1"/>
  <c r="O16"/>
  <c r="N16"/>
  <c r="M16"/>
  <c r="O15"/>
  <c r="J15"/>
  <c r="N15" s="1"/>
  <c r="H15"/>
  <c r="M15" s="1"/>
  <c r="E15"/>
  <c r="O14"/>
  <c r="E14"/>
  <c r="H14" s="1"/>
  <c r="O13"/>
  <c r="E13"/>
  <c r="H13" s="1"/>
  <c r="O12"/>
  <c r="E12"/>
  <c r="H12" s="1"/>
  <c r="O11"/>
  <c r="H11"/>
  <c r="M11" s="1"/>
  <c r="E11"/>
  <c r="O10"/>
  <c r="E10"/>
  <c r="H10" s="1"/>
  <c r="O9"/>
  <c r="E9"/>
  <c r="H9" s="1"/>
  <c r="O8"/>
  <c r="E8"/>
  <c r="H8" s="1"/>
  <c r="O7"/>
  <c r="J7"/>
  <c r="N7" s="1"/>
  <c r="H7"/>
  <c r="M7" s="1"/>
  <c r="E7"/>
  <c r="O6"/>
  <c r="O78" s="1"/>
  <c r="E6"/>
  <c r="E78" s="1"/>
  <c r="F71" i="830"/>
  <c r="F69"/>
  <c r="I78"/>
  <c r="G78"/>
  <c r="D78"/>
  <c r="C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O70"/>
  <c r="H70"/>
  <c r="M70" s="1"/>
  <c r="E70"/>
  <c r="O69"/>
  <c r="E69"/>
  <c r="O68"/>
  <c r="J68"/>
  <c r="N68" s="1"/>
  <c r="H68"/>
  <c r="M68" s="1"/>
  <c r="E68"/>
  <c r="O67"/>
  <c r="E67"/>
  <c r="H67" s="1"/>
  <c r="O66"/>
  <c r="N66"/>
  <c r="M66"/>
  <c r="O65"/>
  <c r="N65"/>
  <c r="M65"/>
  <c r="O64"/>
  <c r="E64"/>
  <c r="H64" s="1"/>
  <c r="O63"/>
  <c r="H63"/>
  <c r="M63" s="1"/>
  <c r="E63"/>
  <c r="O62"/>
  <c r="E62"/>
  <c r="H62" s="1"/>
  <c r="O61"/>
  <c r="J61"/>
  <c r="N61" s="1"/>
  <c r="H61"/>
  <c r="M61" s="1"/>
  <c r="E61"/>
  <c r="O60"/>
  <c r="E60"/>
  <c r="H60" s="1"/>
  <c r="O59"/>
  <c r="H59"/>
  <c r="M59" s="1"/>
  <c r="E59"/>
  <c r="O58"/>
  <c r="E58"/>
  <c r="H58" s="1"/>
  <c r="O57"/>
  <c r="H57"/>
  <c r="M57" s="1"/>
  <c r="E57"/>
  <c r="O56"/>
  <c r="E56"/>
  <c r="H56" s="1"/>
  <c r="O55"/>
  <c r="H55"/>
  <c r="M55" s="1"/>
  <c r="E55"/>
  <c r="O54"/>
  <c r="E54"/>
  <c r="H54" s="1"/>
  <c r="O53"/>
  <c r="H53"/>
  <c r="M53" s="1"/>
  <c r="E53"/>
  <c r="O52"/>
  <c r="E52"/>
  <c r="H52" s="1"/>
  <c r="O51"/>
  <c r="H51"/>
  <c r="M51" s="1"/>
  <c r="E51"/>
  <c r="O50"/>
  <c r="E50"/>
  <c r="H50" s="1"/>
  <c r="O49"/>
  <c r="J49"/>
  <c r="N49" s="1"/>
  <c r="H49"/>
  <c r="M49" s="1"/>
  <c r="E49"/>
  <c r="O48"/>
  <c r="E48"/>
  <c r="H48" s="1"/>
  <c r="O47"/>
  <c r="H47"/>
  <c r="M47" s="1"/>
  <c r="E47"/>
  <c r="O46"/>
  <c r="E46"/>
  <c r="H46" s="1"/>
  <c r="O45"/>
  <c r="J45"/>
  <c r="N45" s="1"/>
  <c r="H45"/>
  <c r="M45" s="1"/>
  <c r="E45"/>
  <c r="O44"/>
  <c r="E44"/>
  <c r="H44" s="1"/>
  <c r="O43"/>
  <c r="H43"/>
  <c r="M43" s="1"/>
  <c r="E43"/>
  <c r="O42"/>
  <c r="E42"/>
  <c r="H42" s="1"/>
  <c r="O41"/>
  <c r="H41"/>
  <c r="M41" s="1"/>
  <c r="E41"/>
  <c r="O40"/>
  <c r="E40"/>
  <c r="H40" s="1"/>
  <c r="O39"/>
  <c r="N39"/>
  <c r="M39"/>
  <c r="O38"/>
  <c r="H38"/>
  <c r="M38" s="1"/>
  <c r="E38"/>
  <c r="O37"/>
  <c r="E37"/>
  <c r="H37" s="1"/>
  <c r="O36"/>
  <c r="H36"/>
  <c r="M36" s="1"/>
  <c r="E36"/>
  <c r="O35"/>
  <c r="E35"/>
  <c r="H35" s="1"/>
  <c r="O34"/>
  <c r="H34"/>
  <c r="M34" s="1"/>
  <c r="E34"/>
  <c r="O33"/>
  <c r="E33"/>
  <c r="H33" s="1"/>
  <c r="O32"/>
  <c r="H32"/>
  <c r="M32" s="1"/>
  <c r="E32"/>
  <c r="O31"/>
  <c r="E31"/>
  <c r="H31" s="1"/>
  <c r="O30"/>
  <c r="H30"/>
  <c r="M30" s="1"/>
  <c r="E30"/>
  <c r="O29"/>
  <c r="E29"/>
  <c r="H29" s="1"/>
  <c r="O28"/>
  <c r="H28"/>
  <c r="M28" s="1"/>
  <c r="E28"/>
  <c r="O27"/>
  <c r="E27"/>
  <c r="H27" s="1"/>
  <c r="O26"/>
  <c r="H26"/>
  <c r="M26" s="1"/>
  <c r="E26"/>
  <c r="O25"/>
  <c r="E25"/>
  <c r="H25" s="1"/>
  <c r="O24"/>
  <c r="H24"/>
  <c r="M24" s="1"/>
  <c r="E24"/>
  <c r="O23"/>
  <c r="E23"/>
  <c r="H23" s="1"/>
  <c r="O22"/>
  <c r="H22"/>
  <c r="M22" s="1"/>
  <c r="E22"/>
  <c r="O21"/>
  <c r="E21"/>
  <c r="H21" s="1"/>
  <c r="O20"/>
  <c r="H20"/>
  <c r="M20" s="1"/>
  <c r="E20"/>
  <c r="O19"/>
  <c r="E19"/>
  <c r="H19" s="1"/>
  <c r="O18"/>
  <c r="H18"/>
  <c r="M18" s="1"/>
  <c r="E18"/>
  <c r="O17"/>
  <c r="E17"/>
  <c r="H17" s="1"/>
  <c r="O16"/>
  <c r="N16"/>
  <c r="M16"/>
  <c r="O15"/>
  <c r="E15"/>
  <c r="H15" s="1"/>
  <c r="O14"/>
  <c r="M14"/>
  <c r="J14"/>
  <c r="N14" s="1"/>
  <c r="H14"/>
  <c r="E14"/>
  <c r="O13"/>
  <c r="H13"/>
  <c r="M13" s="1"/>
  <c r="E13"/>
  <c r="O12"/>
  <c r="E12"/>
  <c r="H12" s="1"/>
  <c r="O11"/>
  <c r="H11"/>
  <c r="M11" s="1"/>
  <c r="E11"/>
  <c r="O10"/>
  <c r="E10"/>
  <c r="H10" s="1"/>
  <c r="O9"/>
  <c r="J9"/>
  <c r="N9" s="1"/>
  <c r="H9"/>
  <c r="M9" s="1"/>
  <c r="E9"/>
  <c r="O8"/>
  <c r="E8"/>
  <c r="H8" s="1"/>
  <c r="O7"/>
  <c r="H7"/>
  <c r="M7" s="1"/>
  <c r="E7"/>
  <c r="O6"/>
  <c r="O78" s="1"/>
  <c r="E6"/>
  <c r="F12" i="829"/>
  <c r="F15"/>
  <c r="I78"/>
  <c r="G78"/>
  <c r="C78"/>
  <c r="P77"/>
  <c r="O77"/>
  <c r="N77"/>
  <c r="M77"/>
  <c r="G77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H71"/>
  <c r="J71" s="1"/>
  <c r="N71" s="1"/>
  <c r="E71"/>
  <c r="O70"/>
  <c r="E70"/>
  <c r="H70" s="1"/>
  <c r="O69"/>
  <c r="E69"/>
  <c r="H69" s="1"/>
  <c r="O68"/>
  <c r="H68"/>
  <c r="J68" s="1"/>
  <c r="N68" s="1"/>
  <c r="E68"/>
  <c r="O67"/>
  <c r="E67"/>
  <c r="H67" s="1"/>
  <c r="O66"/>
  <c r="N66"/>
  <c r="M66"/>
  <c r="O65"/>
  <c r="N65"/>
  <c r="M65"/>
  <c r="O64"/>
  <c r="H64"/>
  <c r="M64" s="1"/>
  <c r="E64"/>
  <c r="O63"/>
  <c r="H63"/>
  <c r="J63" s="1"/>
  <c r="N63" s="1"/>
  <c r="E63"/>
  <c r="O62"/>
  <c r="H62"/>
  <c r="M62" s="1"/>
  <c r="E62"/>
  <c r="O61"/>
  <c r="H61"/>
  <c r="J61" s="1"/>
  <c r="N61" s="1"/>
  <c r="E61"/>
  <c r="O60"/>
  <c r="J60"/>
  <c r="N60" s="1"/>
  <c r="H60"/>
  <c r="M60" s="1"/>
  <c r="E60"/>
  <c r="O59"/>
  <c r="H59"/>
  <c r="J59" s="1"/>
  <c r="N59" s="1"/>
  <c r="E59"/>
  <c r="O58"/>
  <c r="J58"/>
  <c r="N58" s="1"/>
  <c r="H58"/>
  <c r="M58" s="1"/>
  <c r="E58"/>
  <c r="O57"/>
  <c r="H57"/>
  <c r="J57" s="1"/>
  <c r="N57" s="1"/>
  <c r="E57"/>
  <c r="O56"/>
  <c r="H56"/>
  <c r="M56" s="1"/>
  <c r="E56"/>
  <c r="O55"/>
  <c r="H55"/>
  <c r="J55" s="1"/>
  <c r="N55" s="1"/>
  <c r="E55"/>
  <c r="O54"/>
  <c r="H54"/>
  <c r="M54" s="1"/>
  <c r="E54"/>
  <c r="O53"/>
  <c r="H53"/>
  <c r="J53" s="1"/>
  <c r="N53" s="1"/>
  <c r="E53"/>
  <c r="O52"/>
  <c r="J52"/>
  <c r="N52" s="1"/>
  <c r="H52"/>
  <c r="M52" s="1"/>
  <c r="E52"/>
  <c r="O51"/>
  <c r="H51"/>
  <c r="J51" s="1"/>
  <c r="N51" s="1"/>
  <c r="E51"/>
  <c r="O50"/>
  <c r="J50"/>
  <c r="N50" s="1"/>
  <c r="H50"/>
  <c r="M50" s="1"/>
  <c r="E50"/>
  <c r="O49"/>
  <c r="H49"/>
  <c r="J49" s="1"/>
  <c r="N49" s="1"/>
  <c r="E49"/>
  <c r="O48"/>
  <c r="H48"/>
  <c r="M48" s="1"/>
  <c r="E48"/>
  <c r="O47"/>
  <c r="H47"/>
  <c r="J47" s="1"/>
  <c r="N47" s="1"/>
  <c r="E47"/>
  <c r="O46"/>
  <c r="H46"/>
  <c r="M46" s="1"/>
  <c r="E46"/>
  <c r="O45"/>
  <c r="H45"/>
  <c r="J45" s="1"/>
  <c r="N45" s="1"/>
  <c r="E45"/>
  <c r="O44"/>
  <c r="J44"/>
  <c r="N44" s="1"/>
  <c r="H44"/>
  <c r="M44" s="1"/>
  <c r="E44"/>
  <c r="O43"/>
  <c r="H43"/>
  <c r="J43" s="1"/>
  <c r="N43" s="1"/>
  <c r="E43"/>
  <c r="O42"/>
  <c r="J42"/>
  <c r="N42" s="1"/>
  <c r="H42"/>
  <c r="M42" s="1"/>
  <c r="E42"/>
  <c r="O41"/>
  <c r="H41"/>
  <c r="J41" s="1"/>
  <c r="N41" s="1"/>
  <c r="E41"/>
  <c r="O40"/>
  <c r="H40"/>
  <c r="M40" s="1"/>
  <c r="E40"/>
  <c r="O39"/>
  <c r="N39"/>
  <c r="M39"/>
  <c r="O38"/>
  <c r="E38"/>
  <c r="H38" s="1"/>
  <c r="O37"/>
  <c r="E37"/>
  <c r="H37" s="1"/>
  <c r="O36"/>
  <c r="E36"/>
  <c r="H36" s="1"/>
  <c r="O35"/>
  <c r="H35"/>
  <c r="M35" s="1"/>
  <c r="E35"/>
  <c r="O34"/>
  <c r="E34"/>
  <c r="H34" s="1"/>
  <c r="O33"/>
  <c r="E33"/>
  <c r="H33" s="1"/>
  <c r="O32"/>
  <c r="E32"/>
  <c r="H32" s="1"/>
  <c r="O31"/>
  <c r="H31"/>
  <c r="M31" s="1"/>
  <c r="E31"/>
  <c r="O30"/>
  <c r="E30"/>
  <c r="H30" s="1"/>
  <c r="O29"/>
  <c r="E29"/>
  <c r="H29" s="1"/>
  <c r="O28"/>
  <c r="E28"/>
  <c r="H28" s="1"/>
  <c r="O27"/>
  <c r="H27"/>
  <c r="M27" s="1"/>
  <c r="E27"/>
  <c r="O26"/>
  <c r="E26"/>
  <c r="H26" s="1"/>
  <c r="O25"/>
  <c r="E25"/>
  <c r="H25" s="1"/>
  <c r="O24"/>
  <c r="E24"/>
  <c r="H24" s="1"/>
  <c r="O23"/>
  <c r="H23"/>
  <c r="M23" s="1"/>
  <c r="E23"/>
  <c r="O22"/>
  <c r="E22"/>
  <c r="H22" s="1"/>
  <c r="O21"/>
  <c r="E21"/>
  <c r="H21" s="1"/>
  <c r="O20"/>
  <c r="E20"/>
  <c r="H20" s="1"/>
  <c r="O19"/>
  <c r="H19"/>
  <c r="M19" s="1"/>
  <c r="E19"/>
  <c r="O18"/>
  <c r="E18"/>
  <c r="H18" s="1"/>
  <c r="O17"/>
  <c r="E17"/>
  <c r="H17" s="1"/>
  <c r="O16"/>
  <c r="N16"/>
  <c r="M16"/>
  <c r="O15"/>
  <c r="E15"/>
  <c r="O14"/>
  <c r="H14"/>
  <c r="J14" s="1"/>
  <c r="N14" s="1"/>
  <c r="E14"/>
  <c r="O13"/>
  <c r="E13"/>
  <c r="H13" s="1"/>
  <c r="O12"/>
  <c r="O78" s="1"/>
  <c r="H12"/>
  <c r="J12" s="1"/>
  <c r="N12" s="1"/>
  <c r="E12"/>
  <c r="O11"/>
  <c r="E11"/>
  <c r="H11" s="1"/>
  <c r="O10"/>
  <c r="H10"/>
  <c r="M10" s="1"/>
  <c r="E10"/>
  <c r="O9"/>
  <c r="E9"/>
  <c r="H9" s="1"/>
  <c r="O8"/>
  <c r="E8"/>
  <c r="H8" s="1"/>
  <c r="O7"/>
  <c r="E7"/>
  <c r="H7" s="1"/>
  <c r="O6"/>
  <c r="H6"/>
  <c r="M6" s="1"/>
  <c r="E6"/>
  <c r="F70" i="828"/>
  <c r="F12"/>
  <c r="H12" s="1"/>
  <c r="J12" s="1"/>
  <c r="N12" s="1"/>
  <c r="F71"/>
  <c r="I78"/>
  <c r="C78"/>
  <c r="P77"/>
  <c r="O77"/>
  <c r="N77"/>
  <c r="M77"/>
  <c r="G77"/>
  <c r="G78" s="1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H71"/>
  <c r="J71" s="1"/>
  <c r="N71" s="1"/>
  <c r="E71"/>
  <c r="O70"/>
  <c r="E70"/>
  <c r="H70" s="1"/>
  <c r="O69"/>
  <c r="E69"/>
  <c r="H69" s="1"/>
  <c r="O68"/>
  <c r="H68"/>
  <c r="J68" s="1"/>
  <c r="N68" s="1"/>
  <c r="E68"/>
  <c r="O67"/>
  <c r="E67"/>
  <c r="H67" s="1"/>
  <c r="O66"/>
  <c r="N66"/>
  <c r="M66"/>
  <c r="O65"/>
  <c r="N65"/>
  <c r="M65"/>
  <c r="O64"/>
  <c r="E64"/>
  <c r="H64" s="1"/>
  <c r="O63"/>
  <c r="E63"/>
  <c r="H63" s="1"/>
  <c r="J63" s="1"/>
  <c r="N63" s="1"/>
  <c r="O62"/>
  <c r="E62"/>
  <c r="H62" s="1"/>
  <c r="O61"/>
  <c r="E61"/>
  <c r="H61" s="1"/>
  <c r="J61" s="1"/>
  <c r="N61" s="1"/>
  <c r="O60"/>
  <c r="E60"/>
  <c r="H60" s="1"/>
  <c r="O59"/>
  <c r="H59"/>
  <c r="J59" s="1"/>
  <c r="N59" s="1"/>
  <c r="E59"/>
  <c r="O58"/>
  <c r="E58"/>
  <c r="H58" s="1"/>
  <c r="O57"/>
  <c r="H57"/>
  <c r="J57" s="1"/>
  <c r="N57" s="1"/>
  <c r="E57"/>
  <c r="O56"/>
  <c r="E56"/>
  <c r="H56" s="1"/>
  <c r="O55"/>
  <c r="E55"/>
  <c r="H55" s="1"/>
  <c r="J55" s="1"/>
  <c r="N55" s="1"/>
  <c r="O54"/>
  <c r="E54"/>
  <c r="H54" s="1"/>
  <c r="O53"/>
  <c r="E53"/>
  <c r="H53" s="1"/>
  <c r="J53" s="1"/>
  <c r="N53" s="1"/>
  <c r="O52"/>
  <c r="E52"/>
  <c r="H52" s="1"/>
  <c r="O51"/>
  <c r="H51"/>
  <c r="J51" s="1"/>
  <c r="N51" s="1"/>
  <c r="E51"/>
  <c r="O50"/>
  <c r="E50"/>
  <c r="H50" s="1"/>
  <c r="O49"/>
  <c r="H49"/>
  <c r="J49" s="1"/>
  <c r="N49" s="1"/>
  <c r="E49"/>
  <c r="O48"/>
  <c r="E48"/>
  <c r="H48" s="1"/>
  <c r="O47"/>
  <c r="E47"/>
  <c r="H47" s="1"/>
  <c r="J47" s="1"/>
  <c r="N47" s="1"/>
  <c r="O46"/>
  <c r="E46"/>
  <c r="H46" s="1"/>
  <c r="O45"/>
  <c r="E45"/>
  <c r="H45" s="1"/>
  <c r="J45" s="1"/>
  <c r="N45" s="1"/>
  <c r="O44"/>
  <c r="E44"/>
  <c r="H44" s="1"/>
  <c r="O43"/>
  <c r="H43"/>
  <c r="J43" s="1"/>
  <c r="N43" s="1"/>
  <c r="E43"/>
  <c r="O42"/>
  <c r="E42"/>
  <c r="H42" s="1"/>
  <c r="O41"/>
  <c r="H41"/>
  <c r="J41" s="1"/>
  <c r="N41" s="1"/>
  <c r="E41"/>
  <c r="O40"/>
  <c r="E40"/>
  <c r="H40" s="1"/>
  <c r="O39"/>
  <c r="N39"/>
  <c r="M39"/>
  <c r="O38"/>
  <c r="E38"/>
  <c r="H38" s="1"/>
  <c r="O37"/>
  <c r="H37"/>
  <c r="M37" s="1"/>
  <c r="E37"/>
  <c r="O36"/>
  <c r="E36"/>
  <c r="H36" s="1"/>
  <c r="O35"/>
  <c r="E35"/>
  <c r="H35" s="1"/>
  <c r="O34"/>
  <c r="E34"/>
  <c r="H34" s="1"/>
  <c r="O33"/>
  <c r="H33"/>
  <c r="M33" s="1"/>
  <c r="E33"/>
  <c r="O32"/>
  <c r="E32"/>
  <c r="H32" s="1"/>
  <c r="O31"/>
  <c r="E31"/>
  <c r="H31" s="1"/>
  <c r="O30"/>
  <c r="E30"/>
  <c r="H30" s="1"/>
  <c r="O29"/>
  <c r="H29"/>
  <c r="M29" s="1"/>
  <c r="E29"/>
  <c r="O28"/>
  <c r="E28"/>
  <c r="H28" s="1"/>
  <c r="O27"/>
  <c r="E27"/>
  <c r="H27" s="1"/>
  <c r="O26"/>
  <c r="E26"/>
  <c r="H26" s="1"/>
  <c r="O25"/>
  <c r="H25"/>
  <c r="M25" s="1"/>
  <c r="E25"/>
  <c r="O24"/>
  <c r="E24"/>
  <c r="H24" s="1"/>
  <c r="O23"/>
  <c r="E23"/>
  <c r="H23" s="1"/>
  <c r="O22"/>
  <c r="E22"/>
  <c r="H22" s="1"/>
  <c r="O21"/>
  <c r="H21"/>
  <c r="M21" s="1"/>
  <c r="E21"/>
  <c r="O20"/>
  <c r="E20"/>
  <c r="H20" s="1"/>
  <c r="O19"/>
  <c r="E19"/>
  <c r="H19" s="1"/>
  <c r="O18"/>
  <c r="E18"/>
  <c r="H18" s="1"/>
  <c r="O17"/>
  <c r="H17"/>
  <c r="M17" s="1"/>
  <c r="E17"/>
  <c r="O16"/>
  <c r="N16"/>
  <c r="M16"/>
  <c r="O15"/>
  <c r="E15"/>
  <c r="H15" s="1"/>
  <c r="O14"/>
  <c r="H14"/>
  <c r="J14" s="1"/>
  <c r="N14" s="1"/>
  <c r="E14"/>
  <c r="O13"/>
  <c r="E13"/>
  <c r="H13" s="1"/>
  <c r="O12"/>
  <c r="O78" s="1"/>
  <c r="F78"/>
  <c r="E12"/>
  <c r="O11"/>
  <c r="E11"/>
  <c r="H11" s="1"/>
  <c r="O10"/>
  <c r="H10"/>
  <c r="M10" s="1"/>
  <c r="E10"/>
  <c r="O9"/>
  <c r="E9"/>
  <c r="H9" s="1"/>
  <c r="O8"/>
  <c r="E8"/>
  <c r="H8" s="1"/>
  <c r="O7"/>
  <c r="E7"/>
  <c r="H7" s="1"/>
  <c r="O6"/>
  <c r="H6"/>
  <c r="M6" s="1"/>
  <c r="E6"/>
  <c r="F71" i="827"/>
  <c r="F70"/>
  <c r="F12"/>
  <c r="H12" s="1"/>
  <c r="M12" s="1"/>
  <c r="I78"/>
  <c r="G78"/>
  <c r="D78"/>
  <c r="C78"/>
  <c r="P77"/>
  <c r="O77"/>
  <c r="N77"/>
  <c r="M77"/>
  <c r="G77"/>
  <c r="D77"/>
  <c r="O76"/>
  <c r="H76"/>
  <c r="M76" s="1"/>
  <c r="E76"/>
  <c r="O75"/>
  <c r="E75"/>
  <c r="H75" s="1"/>
  <c r="O74"/>
  <c r="H74"/>
  <c r="M74" s="1"/>
  <c r="E74"/>
  <c r="O73"/>
  <c r="E73"/>
  <c r="H73" s="1"/>
  <c r="O72"/>
  <c r="N72"/>
  <c r="M72"/>
  <c r="O71"/>
  <c r="E71"/>
  <c r="H71" s="1"/>
  <c r="O70"/>
  <c r="H70"/>
  <c r="M70" s="1"/>
  <c r="E70"/>
  <c r="O69"/>
  <c r="E69"/>
  <c r="H69" s="1"/>
  <c r="O68"/>
  <c r="H68"/>
  <c r="M68" s="1"/>
  <c r="E68"/>
  <c r="O67"/>
  <c r="E67"/>
  <c r="H67" s="1"/>
  <c r="O66"/>
  <c r="N66"/>
  <c r="M66"/>
  <c r="O65"/>
  <c r="N65"/>
  <c r="M65"/>
  <c r="O64"/>
  <c r="E64"/>
  <c r="H64" s="1"/>
  <c r="O63"/>
  <c r="J63"/>
  <c r="N63" s="1"/>
  <c r="H63"/>
  <c r="M63" s="1"/>
  <c r="E63"/>
  <c r="O62"/>
  <c r="E62"/>
  <c r="H62" s="1"/>
  <c r="O61"/>
  <c r="H61"/>
  <c r="M61" s="1"/>
  <c r="E61"/>
  <c r="O60"/>
  <c r="E60"/>
  <c r="H60" s="1"/>
  <c r="O59"/>
  <c r="J59"/>
  <c r="N59" s="1"/>
  <c r="H59"/>
  <c r="M59" s="1"/>
  <c r="E59"/>
  <c r="O58"/>
  <c r="E58"/>
  <c r="H58" s="1"/>
  <c r="O57"/>
  <c r="H57"/>
  <c r="M57" s="1"/>
  <c r="E57"/>
  <c r="O56"/>
  <c r="E56"/>
  <c r="H56" s="1"/>
  <c r="O55"/>
  <c r="H55"/>
  <c r="M55" s="1"/>
  <c r="E55"/>
  <c r="O54"/>
  <c r="E54"/>
  <c r="H54" s="1"/>
  <c r="O53"/>
  <c r="H53"/>
  <c r="M53" s="1"/>
  <c r="E53"/>
  <c r="O52"/>
  <c r="E52"/>
  <c r="H52" s="1"/>
  <c r="O51"/>
  <c r="H51"/>
  <c r="M51" s="1"/>
  <c r="E51"/>
  <c r="O50"/>
  <c r="E50"/>
  <c r="H50" s="1"/>
  <c r="O49"/>
  <c r="H49"/>
  <c r="M49" s="1"/>
  <c r="E49"/>
  <c r="O48"/>
  <c r="E48"/>
  <c r="H48" s="1"/>
  <c r="O47"/>
  <c r="J47"/>
  <c r="N47" s="1"/>
  <c r="H47"/>
  <c r="M47" s="1"/>
  <c r="E47"/>
  <c r="O46"/>
  <c r="E46"/>
  <c r="H46" s="1"/>
  <c r="O45"/>
  <c r="H45"/>
  <c r="M45" s="1"/>
  <c r="E45"/>
  <c r="O44"/>
  <c r="E44"/>
  <c r="H44" s="1"/>
  <c r="O43"/>
  <c r="J43"/>
  <c r="N43" s="1"/>
  <c r="H43"/>
  <c r="M43" s="1"/>
  <c r="E43"/>
  <c r="O42"/>
  <c r="E42"/>
  <c r="H42" s="1"/>
  <c r="O41"/>
  <c r="H41"/>
  <c r="M41" s="1"/>
  <c r="E41"/>
  <c r="O40"/>
  <c r="E40"/>
  <c r="H40" s="1"/>
  <c r="O39"/>
  <c r="N39"/>
  <c r="M39"/>
  <c r="O38"/>
  <c r="H38"/>
  <c r="M38" s="1"/>
  <c r="E38"/>
  <c r="O37"/>
  <c r="J37"/>
  <c r="N37" s="1"/>
  <c r="H37"/>
  <c r="M37" s="1"/>
  <c r="E37"/>
  <c r="O36"/>
  <c r="H36"/>
  <c r="M36" s="1"/>
  <c r="E36"/>
  <c r="O35"/>
  <c r="J35"/>
  <c r="N35" s="1"/>
  <c r="H35"/>
  <c r="M35" s="1"/>
  <c r="E35"/>
  <c r="O34"/>
  <c r="H34"/>
  <c r="M34" s="1"/>
  <c r="E34"/>
  <c r="O33"/>
  <c r="H33"/>
  <c r="M33" s="1"/>
  <c r="E33"/>
  <c r="O32"/>
  <c r="H32"/>
  <c r="M32" s="1"/>
  <c r="E32"/>
  <c r="O31"/>
  <c r="H31"/>
  <c r="M31" s="1"/>
  <c r="E31"/>
  <c r="O30"/>
  <c r="H30"/>
  <c r="M30" s="1"/>
  <c r="E30"/>
  <c r="O29"/>
  <c r="J29"/>
  <c r="N29" s="1"/>
  <c r="H29"/>
  <c r="M29" s="1"/>
  <c r="E29"/>
  <c r="O28"/>
  <c r="H28"/>
  <c r="M28" s="1"/>
  <c r="E28"/>
  <c r="O27"/>
  <c r="J27"/>
  <c r="N27" s="1"/>
  <c r="H27"/>
  <c r="M27" s="1"/>
  <c r="E27"/>
  <c r="O26"/>
  <c r="H26"/>
  <c r="M26" s="1"/>
  <c r="E26"/>
  <c r="O25"/>
  <c r="H25"/>
  <c r="M25" s="1"/>
  <c r="E25"/>
  <c r="O24"/>
  <c r="H24"/>
  <c r="M24" s="1"/>
  <c r="E24"/>
  <c r="O23"/>
  <c r="H23"/>
  <c r="M23" s="1"/>
  <c r="E23"/>
  <c r="O22"/>
  <c r="H22"/>
  <c r="M22" s="1"/>
  <c r="E22"/>
  <c r="O21"/>
  <c r="J21"/>
  <c r="N21" s="1"/>
  <c r="H21"/>
  <c r="M21" s="1"/>
  <c r="E21"/>
  <c r="O20"/>
  <c r="H20"/>
  <c r="M20" s="1"/>
  <c r="E20"/>
  <c r="O19"/>
  <c r="J19"/>
  <c r="N19" s="1"/>
  <c r="H19"/>
  <c r="M19" s="1"/>
  <c r="E19"/>
  <c r="O18"/>
  <c r="H18"/>
  <c r="M18" s="1"/>
  <c r="E18"/>
  <c r="O17"/>
  <c r="H17"/>
  <c r="M17" s="1"/>
  <c r="E17"/>
  <c r="O16"/>
  <c r="N16"/>
  <c r="M16"/>
  <c r="O15"/>
  <c r="E15"/>
  <c r="H15" s="1"/>
  <c r="O14"/>
  <c r="J14"/>
  <c r="N14" s="1"/>
  <c r="H14"/>
  <c r="M14" s="1"/>
  <c r="E14"/>
  <c r="O13"/>
  <c r="E13"/>
  <c r="H13" s="1"/>
  <c r="O12"/>
  <c r="F78"/>
  <c r="E12"/>
  <c r="O11"/>
  <c r="H11"/>
  <c r="M11" s="1"/>
  <c r="E11"/>
  <c r="O10"/>
  <c r="J10"/>
  <c r="N10" s="1"/>
  <c r="H10"/>
  <c r="M10" s="1"/>
  <c r="E10"/>
  <c r="O9"/>
  <c r="H9"/>
  <c r="M9" s="1"/>
  <c r="E9"/>
  <c r="O8"/>
  <c r="J8"/>
  <c r="N8" s="1"/>
  <c r="H8"/>
  <c r="M8" s="1"/>
  <c r="E8"/>
  <c r="O7"/>
  <c r="H7"/>
  <c r="M7" s="1"/>
  <c r="E7"/>
  <c r="O6"/>
  <c r="O78" s="1"/>
  <c r="J6"/>
  <c r="H6"/>
  <c r="M6" s="1"/>
  <c r="E6"/>
  <c r="F12" i="826"/>
  <c r="F78" s="1"/>
  <c r="I78"/>
  <c r="G78"/>
  <c r="D78"/>
  <c r="C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H71" s="1"/>
  <c r="O70"/>
  <c r="J70"/>
  <c r="N70" s="1"/>
  <c r="H70"/>
  <c r="M70" s="1"/>
  <c r="E70"/>
  <c r="O69"/>
  <c r="E69"/>
  <c r="H69" s="1"/>
  <c r="O68"/>
  <c r="E68"/>
  <c r="H68" s="1"/>
  <c r="O67"/>
  <c r="E67"/>
  <c r="H67" s="1"/>
  <c r="O66"/>
  <c r="N66"/>
  <c r="M66"/>
  <c r="O65"/>
  <c r="N65"/>
  <c r="M65"/>
  <c r="O64"/>
  <c r="E64"/>
  <c r="H64" s="1"/>
  <c r="O63"/>
  <c r="J63"/>
  <c r="N63" s="1"/>
  <c r="H63"/>
  <c r="M63" s="1"/>
  <c r="E63"/>
  <c r="O62"/>
  <c r="E62"/>
  <c r="H62" s="1"/>
  <c r="O61"/>
  <c r="E61"/>
  <c r="H61" s="1"/>
  <c r="O60"/>
  <c r="E60"/>
  <c r="H60" s="1"/>
  <c r="O59"/>
  <c r="J59"/>
  <c r="N59" s="1"/>
  <c r="H59"/>
  <c r="M59" s="1"/>
  <c r="E59"/>
  <c r="O58"/>
  <c r="E58"/>
  <c r="H58" s="1"/>
  <c r="O57"/>
  <c r="E57"/>
  <c r="H57" s="1"/>
  <c r="O56"/>
  <c r="E56"/>
  <c r="H56" s="1"/>
  <c r="O55"/>
  <c r="J55"/>
  <c r="N55" s="1"/>
  <c r="H55"/>
  <c r="M55" s="1"/>
  <c r="E55"/>
  <c r="O54"/>
  <c r="E54"/>
  <c r="H54" s="1"/>
  <c r="O53"/>
  <c r="E53"/>
  <c r="H53" s="1"/>
  <c r="O52"/>
  <c r="E52"/>
  <c r="H52" s="1"/>
  <c r="O51"/>
  <c r="J51"/>
  <c r="N51" s="1"/>
  <c r="H51"/>
  <c r="M51" s="1"/>
  <c r="E51"/>
  <c r="O50"/>
  <c r="E50"/>
  <c r="H50" s="1"/>
  <c r="O49"/>
  <c r="E49"/>
  <c r="H49" s="1"/>
  <c r="O48"/>
  <c r="E48"/>
  <c r="H48" s="1"/>
  <c r="O47"/>
  <c r="J47"/>
  <c r="N47" s="1"/>
  <c r="H47"/>
  <c r="M47" s="1"/>
  <c r="E47"/>
  <c r="O46"/>
  <c r="E46"/>
  <c r="H46" s="1"/>
  <c r="O45"/>
  <c r="E45"/>
  <c r="H45" s="1"/>
  <c r="O44"/>
  <c r="E44"/>
  <c r="H44" s="1"/>
  <c r="O43"/>
  <c r="J43"/>
  <c r="N43" s="1"/>
  <c r="H43"/>
  <c r="M43" s="1"/>
  <c r="E43"/>
  <c r="O42"/>
  <c r="E42"/>
  <c r="H42" s="1"/>
  <c r="O41"/>
  <c r="E41"/>
  <c r="H41" s="1"/>
  <c r="O40"/>
  <c r="E40"/>
  <c r="H40" s="1"/>
  <c r="O39"/>
  <c r="N39"/>
  <c r="M39"/>
  <c r="O38"/>
  <c r="E38"/>
  <c r="H38" s="1"/>
  <c r="M38" s="1"/>
  <c r="O37"/>
  <c r="H37"/>
  <c r="M37" s="1"/>
  <c r="E37"/>
  <c r="O36"/>
  <c r="E36"/>
  <c r="H36" s="1"/>
  <c r="M36" s="1"/>
  <c r="O35"/>
  <c r="H35"/>
  <c r="M35" s="1"/>
  <c r="E35"/>
  <c r="O34"/>
  <c r="E34"/>
  <c r="H34" s="1"/>
  <c r="M34" s="1"/>
  <c r="O33"/>
  <c r="H33"/>
  <c r="M33" s="1"/>
  <c r="E33"/>
  <c r="O32"/>
  <c r="E32"/>
  <c r="H32" s="1"/>
  <c r="M32" s="1"/>
  <c r="O31"/>
  <c r="H31"/>
  <c r="M31" s="1"/>
  <c r="E31"/>
  <c r="O30"/>
  <c r="E30"/>
  <c r="H30" s="1"/>
  <c r="M30" s="1"/>
  <c r="O29"/>
  <c r="H29"/>
  <c r="M29" s="1"/>
  <c r="E29"/>
  <c r="O28"/>
  <c r="E28"/>
  <c r="H28" s="1"/>
  <c r="M28" s="1"/>
  <c r="O27"/>
  <c r="H27"/>
  <c r="M27" s="1"/>
  <c r="E27"/>
  <c r="O26"/>
  <c r="E26"/>
  <c r="H26" s="1"/>
  <c r="M26" s="1"/>
  <c r="O25"/>
  <c r="H25"/>
  <c r="M25" s="1"/>
  <c r="E25"/>
  <c r="O24"/>
  <c r="E24"/>
  <c r="H24" s="1"/>
  <c r="M24" s="1"/>
  <c r="O23"/>
  <c r="H23"/>
  <c r="M23" s="1"/>
  <c r="E23"/>
  <c r="O22"/>
  <c r="E22"/>
  <c r="H22" s="1"/>
  <c r="M22" s="1"/>
  <c r="O21"/>
  <c r="H21"/>
  <c r="M21" s="1"/>
  <c r="E21"/>
  <c r="O20"/>
  <c r="E20"/>
  <c r="H20" s="1"/>
  <c r="M20" s="1"/>
  <c r="O19"/>
  <c r="H19"/>
  <c r="M19" s="1"/>
  <c r="E19"/>
  <c r="O18"/>
  <c r="E18"/>
  <c r="H18" s="1"/>
  <c r="M18" s="1"/>
  <c r="O17"/>
  <c r="H17"/>
  <c r="M17" s="1"/>
  <c r="E17"/>
  <c r="O16"/>
  <c r="N16"/>
  <c r="M16"/>
  <c r="O15"/>
  <c r="E15"/>
  <c r="H15" s="1"/>
  <c r="O14"/>
  <c r="J14"/>
  <c r="N14" s="1"/>
  <c r="H14"/>
  <c r="M14" s="1"/>
  <c r="E14"/>
  <c r="O13"/>
  <c r="E13"/>
  <c r="H13" s="1"/>
  <c r="O12"/>
  <c r="E12"/>
  <c r="O11"/>
  <c r="E11"/>
  <c r="H11" s="1"/>
  <c r="O10"/>
  <c r="H10"/>
  <c r="M10" s="1"/>
  <c r="E10"/>
  <c r="O9"/>
  <c r="E9"/>
  <c r="H9" s="1"/>
  <c r="O8"/>
  <c r="E8"/>
  <c r="H8" s="1"/>
  <c r="O7"/>
  <c r="E7"/>
  <c r="H7" s="1"/>
  <c r="O6"/>
  <c r="O78" s="1"/>
  <c r="J6"/>
  <c r="H6"/>
  <c r="M6" s="1"/>
  <c r="E6"/>
  <c r="I78" i="825"/>
  <c r="C78"/>
  <c r="P77"/>
  <c r="O77"/>
  <c r="N77"/>
  <c r="M77"/>
  <c r="G77"/>
  <c r="G78" s="1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E71"/>
  <c r="H71" s="1"/>
  <c r="J71" s="1"/>
  <c r="N71" s="1"/>
  <c r="O70"/>
  <c r="E70"/>
  <c r="H70" s="1"/>
  <c r="O69"/>
  <c r="H69"/>
  <c r="J69" s="1"/>
  <c r="N69" s="1"/>
  <c r="E69"/>
  <c r="O68"/>
  <c r="E68"/>
  <c r="H68" s="1"/>
  <c r="O67"/>
  <c r="H67"/>
  <c r="J67" s="1"/>
  <c r="N67" s="1"/>
  <c r="E67"/>
  <c r="O66"/>
  <c r="N66"/>
  <c r="M66"/>
  <c r="O65"/>
  <c r="N65"/>
  <c r="M65"/>
  <c r="O64"/>
  <c r="H64"/>
  <c r="J64" s="1"/>
  <c r="N64" s="1"/>
  <c r="E64"/>
  <c r="O63"/>
  <c r="E63"/>
  <c r="H63" s="1"/>
  <c r="O62"/>
  <c r="E62"/>
  <c r="H62" s="1"/>
  <c r="J62" s="1"/>
  <c r="N62" s="1"/>
  <c r="O61"/>
  <c r="E61"/>
  <c r="H61" s="1"/>
  <c r="O60"/>
  <c r="H60"/>
  <c r="J60" s="1"/>
  <c r="N60" s="1"/>
  <c r="E60"/>
  <c r="O59"/>
  <c r="E59"/>
  <c r="H59" s="1"/>
  <c r="O58"/>
  <c r="H58"/>
  <c r="J58" s="1"/>
  <c r="N58" s="1"/>
  <c r="E58"/>
  <c r="O57"/>
  <c r="E57"/>
  <c r="H57" s="1"/>
  <c r="O56"/>
  <c r="H56"/>
  <c r="J56" s="1"/>
  <c r="N56" s="1"/>
  <c r="E56"/>
  <c r="O55"/>
  <c r="E55"/>
  <c r="H55" s="1"/>
  <c r="O54"/>
  <c r="E54"/>
  <c r="H54" s="1"/>
  <c r="J54" s="1"/>
  <c r="N54" s="1"/>
  <c r="O53"/>
  <c r="E53"/>
  <c r="H53" s="1"/>
  <c r="O52"/>
  <c r="H52"/>
  <c r="J52" s="1"/>
  <c r="N52" s="1"/>
  <c r="E52"/>
  <c r="O51"/>
  <c r="E51"/>
  <c r="H51" s="1"/>
  <c r="O50"/>
  <c r="H50"/>
  <c r="J50" s="1"/>
  <c r="N50" s="1"/>
  <c r="E50"/>
  <c r="O49"/>
  <c r="E49"/>
  <c r="H49" s="1"/>
  <c r="O48"/>
  <c r="H48"/>
  <c r="J48" s="1"/>
  <c r="N48" s="1"/>
  <c r="E48"/>
  <c r="O47"/>
  <c r="E47"/>
  <c r="H47" s="1"/>
  <c r="O46"/>
  <c r="E46"/>
  <c r="H46" s="1"/>
  <c r="J46" s="1"/>
  <c r="N46" s="1"/>
  <c r="O45"/>
  <c r="E45"/>
  <c r="H45" s="1"/>
  <c r="O44"/>
  <c r="H44"/>
  <c r="J44" s="1"/>
  <c r="N44" s="1"/>
  <c r="E44"/>
  <c r="O43"/>
  <c r="E43"/>
  <c r="H43" s="1"/>
  <c r="O42"/>
  <c r="H42"/>
  <c r="J42" s="1"/>
  <c r="N42" s="1"/>
  <c r="E42"/>
  <c r="O41"/>
  <c r="E41"/>
  <c r="H41" s="1"/>
  <c r="O40"/>
  <c r="H40"/>
  <c r="J40" s="1"/>
  <c r="N40" s="1"/>
  <c r="E40"/>
  <c r="O39"/>
  <c r="N39"/>
  <c r="M39"/>
  <c r="O38"/>
  <c r="J38"/>
  <c r="N38" s="1"/>
  <c r="H38"/>
  <c r="M38" s="1"/>
  <c r="E38"/>
  <c r="O37"/>
  <c r="E37"/>
  <c r="H37" s="1"/>
  <c r="O36"/>
  <c r="E36"/>
  <c r="H36" s="1"/>
  <c r="O35"/>
  <c r="E35"/>
  <c r="H35" s="1"/>
  <c r="O34"/>
  <c r="J34"/>
  <c r="N34" s="1"/>
  <c r="H34"/>
  <c r="M34" s="1"/>
  <c r="E34"/>
  <c r="O33"/>
  <c r="E33"/>
  <c r="H33" s="1"/>
  <c r="O32"/>
  <c r="E32"/>
  <c r="H32" s="1"/>
  <c r="O31"/>
  <c r="E31"/>
  <c r="H31" s="1"/>
  <c r="O30"/>
  <c r="J30"/>
  <c r="N30" s="1"/>
  <c r="H30"/>
  <c r="M30" s="1"/>
  <c r="E30"/>
  <c r="O29"/>
  <c r="E29"/>
  <c r="H29" s="1"/>
  <c r="O28"/>
  <c r="E28"/>
  <c r="H28" s="1"/>
  <c r="O27"/>
  <c r="E27"/>
  <c r="H27" s="1"/>
  <c r="O26"/>
  <c r="J26"/>
  <c r="N26" s="1"/>
  <c r="H26"/>
  <c r="M26" s="1"/>
  <c r="E26"/>
  <c r="O25"/>
  <c r="E25"/>
  <c r="H25" s="1"/>
  <c r="O24"/>
  <c r="E24"/>
  <c r="H24" s="1"/>
  <c r="O23"/>
  <c r="E23"/>
  <c r="H23" s="1"/>
  <c r="O22"/>
  <c r="J22"/>
  <c r="N22" s="1"/>
  <c r="H22"/>
  <c r="M22" s="1"/>
  <c r="E22"/>
  <c r="O21"/>
  <c r="E21"/>
  <c r="H21" s="1"/>
  <c r="O20"/>
  <c r="E20"/>
  <c r="H20" s="1"/>
  <c r="O19"/>
  <c r="E19"/>
  <c r="H19" s="1"/>
  <c r="O18"/>
  <c r="J18"/>
  <c r="N18" s="1"/>
  <c r="H18"/>
  <c r="M18" s="1"/>
  <c r="E18"/>
  <c r="O17"/>
  <c r="E17"/>
  <c r="H17" s="1"/>
  <c r="O16"/>
  <c r="N16"/>
  <c r="M16"/>
  <c r="O15"/>
  <c r="H15"/>
  <c r="J15" s="1"/>
  <c r="N15" s="1"/>
  <c r="E15"/>
  <c r="O14"/>
  <c r="E14"/>
  <c r="H14" s="1"/>
  <c r="O13"/>
  <c r="H13"/>
  <c r="M13" s="1"/>
  <c r="E13"/>
  <c r="O12"/>
  <c r="F78"/>
  <c r="E12"/>
  <c r="H12" s="1"/>
  <c r="O11"/>
  <c r="E11"/>
  <c r="H11" s="1"/>
  <c r="O10"/>
  <c r="H10"/>
  <c r="J10" s="1"/>
  <c r="N10" s="1"/>
  <c r="E10"/>
  <c r="O9"/>
  <c r="E9"/>
  <c r="H9" s="1"/>
  <c r="O8"/>
  <c r="H8"/>
  <c r="J8" s="1"/>
  <c r="N8" s="1"/>
  <c r="E8"/>
  <c r="O7"/>
  <c r="E7"/>
  <c r="H7" s="1"/>
  <c r="O6"/>
  <c r="O78" s="1"/>
  <c r="H6"/>
  <c r="J6" s="1"/>
  <c r="E6"/>
  <c r="F15" i="824"/>
  <c r="F12"/>
  <c r="F78" s="1"/>
  <c r="I78"/>
  <c r="G78"/>
  <c r="D78"/>
  <c r="C78"/>
  <c r="P77"/>
  <c r="O77"/>
  <c r="N77"/>
  <c r="M77"/>
  <c r="G77"/>
  <c r="D77"/>
  <c r="O76"/>
  <c r="H76"/>
  <c r="M76" s="1"/>
  <c r="E76"/>
  <c r="O75"/>
  <c r="M75"/>
  <c r="J75"/>
  <c r="N75" s="1"/>
  <c r="H75"/>
  <c r="E75"/>
  <c r="O74"/>
  <c r="H74"/>
  <c r="M74" s="1"/>
  <c r="E74"/>
  <c r="O73"/>
  <c r="M73"/>
  <c r="J73"/>
  <c r="N73" s="1"/>
  <c r="H73"/>
  <c r="E73"/>
  <c r="O72"/>
  <c r="N72"/>
  <c r="M72"/>
  <c r="O71"/>
  <c r="E71"/>
  <c r="H71" s="1"/>
  <c r="O70"/>
  <c r="E70"/>
  <c r="H70" s="1"/>
  <c r="O69"/>
  <c r="E69"/>
  <c r="H69" s="1"/>
  <c r="O68"/>
  <c r="H68"/>
  <c r="M68" s="1"/>
  <c r="E68"/>
  <c r="O67"/>
  <c r="E67"/>
  <c r="H67" s="1"/>
  <c r="O66"/>
  <c r="N66"/>
  <c r="M66"/>
  <c r="O65"/>
  <c r="N65"/>
  <c r="M65"/>
  <c r="O64"/>
  <c r="E64"/>
  <c r="H64" s="1"/>
  <c r="O63"/>
  <c r="E63"/>
  <c r="H63" s="1"/>
  <c r="O62"/>
  <c r="E62"/>
  <c r="H62" s="1"/>
  <c r="O61"/>
  <c r="H61"/>
  <c r="M61" s="1"/>
  <c r="E61"/>
  <c r="O60"/>
  <c r="E60"/>
  <c r="H60" s="1"/>
  <c r="O59"/>
  <c r="E59"/>
  <c r="H59" s="1"/>
  <c r="O58"/>
  <c r="E58"/>
  <c r="H58" s="1"/>
  <c r="O57"/>
  <c r="H57"/>
  <c r="M57" s="1"/>
  <c r="E57"/>
  <c r="O56"/>
  <c r="E56"/>
  <c r="H56" s="1"/>
  <c r="O55"/>
  <c r="E55"/>
  <c r="H55" s="1"/>
  <c r="O54"/>
  <c r="E54"/>
  <c r="H54" s="1"/>
  <c r="O53"/>
  <c r="H53"/>
  <c r="M53" s="1"/>
  <c r="E53"/>
  <c r="O52"/>
  <c r="E52"/>
  <c r="H52" s="1"/>
  <c r="O51"/>
  <c r="E51"/>
  <c r="H51" s="1"/>
  <c r="O50"/>
  <c r="E50"/>
  <c r="H50" s="1"/>
  <c r="O49"/>
  <c r="H49"/>
  <c r="M49" s="1"/>
  <c r="E49"/>
  <c r="O48"/>
  <c r="E48"/>
  <c r="H48" s="1"/>
  <c r="O47"/>
  <c r="E47"/>
  <c r="H47" s="1"/>
  <c r="O46"/>
  <c r="E46"/>
  <c r="H46" s="1"/>
  <c r="O45"/>
  <c r="H45"/>
  <c r="M45" s="1"/>
  <c r="E45"/>
  <c r="O44"/>
  <c r="E44"/>
  <c r="H44" s="1"/>
  <c r="O43"/>
  <c r="E43"/>
  <c r="H43" s="1"/>
  <c r="O42"/>
  <c r="E42"/>
  <c r="H42" s="1"/>
  <c r="O41"/>
  <c r="H41"/>
  <c r="M41" s="1"/>
  <c r="E41"/>
  <c r="O40"/>
  <c r="E40"/>
  <c r="H40" s="1"/>
  <c r="O39"/>
  <c r="N39"/>
  <c r="M39"/>
  <c r="O38"/>
  <c r="H38"/>
  <c r="M38" s="1"/>
  <c r="E38"/>
  <c r="O37"/>
  <c r="J37"/>
  <c r="N37" s="1"/>
  <c r="H37"/>
  <c r="M37" s="1"/>
  <c r="E37"/>
  <c r="O36"/>
  <c r="H36"/>
  <c r="M36" s="1"/>
  <c r="E36"/>
  <c r="O35"/>
  <c r="J35"/>
  <c r="N35" s="1"/>
  <c r="H35"/>
  <c r="M35" s="1"/>
  <c r="E35"/>
  <c r="O34"/>
  <c r="H34"/>
  <c r="M34" s="1"/>
  <c r="E34"/>
  <c r="O33"/>
  <c r="H33"/>
  <c r="M33" s="1"/>
  <c r="E33"/>
  <c r="O32"/>
  <c r="H32"/>
  <c r="M32" s="1"/>
  <c r="E32"/>
  <c r="O31"/>
  <c r="J31"/>
  <c r="N31" s="1"/>
  <c r="H31"/>
  <c r="M31" s="1"/>
  <c r="E31"/>
  <c r="O30"/>
  <c r="H30"/>
  <c r="M30" s="1"/>
  <c r="E30"/>
  <c r="O29"/>
  <c r="J29"/>
  <c r="N29" s="1"/>
  <c r="H29"/>
  <c r="M29" s="1"/>
  <c r="E29"/>
  <c r="O28"/>
  <c r="H28"/>
  <c r="M28" s="1"/>
  <c r="E28"/>
  <c r="O27"/>
  <c r="J27"/>
  <c r="N27" s="1"/>
  <c r="H27"/>
  <c r="M27" s="1"/>
  <c r="E27"/>
  <c r="O26"/>
  <c r="H26"/>
  <c r="M26" s="1"/>
  <c r="E26"/>
  <c r="O25"/>
  <c r="H25"/>
  <c r="M25" s="1"/>
  <c r="E25"/>
  <c r="O24"/>
  <c r="H24"/>
  <c r="M24" s="1"/>
  <c r="E24"/>
  <c r="O23"/>
  <c r="J23"/>
  <c r="N23" s="1"/>
  <c r="H23"/>
  <c r="M23" s="1"/>
  <c r="E23"/>
  <c r="O22"/>
  <c r="H22"/>
  <c r="M22" s="1"/>
  <c r="E22"/>
  <c r="O21"/>
  <c r="J21"/>
  <c r="N21" s="1"/>
  <c r="H21"/>
  <c r="M21" s="1"/>
  <c r="E21"/>
  <c r="O20"/>
  <c r="H20"/>
  <c r="M20" s="1"/>
  <c r="E20"/>
  <c r="O19"/>
  <c r="J19"/>
  <c r="N19" s="1"/>
  <c r="H19"/>
  <c r="M19" s="1"/>
  <c r="E19"/>
  <c r="O18"/>
  <c r="H18"/>
  <c r="M18" s="1"/>
  <c r="E18"/>
  <c r="O17"/>
  <c r="H17"/>
  <c r="M17" s="1"/>
  <c r="E17"/>
  <c r="O16"/>
  <c r="N16"/>
  <c r="M16"/>
  <c r="O15"/>
  <c r="E15"/>
  <c r="H15" s="1"/>
  <c r="O14"/>
  <c r="E14"/>
  <c r="H14" s="1"/>
  <c r="O13"/>
  <c r="E13"/>
  <c r="H13" s="1"/>
  <c r="O12"/>
  <c r="E12"/>
  <c r="O11"/>
  <c r="E11"/>
  <c r="H11" s="1"/>
  <c r="O10"/>
  <c r="E10"/>
  <c r="H10" s="1"/>
  <c r="O9"/>
  <c r="E9"/>
  <c r="H9" s="1"/>
  <c r="O8"/>
  <c r="H8"/>
  <c r="M8" s="1"/>
  <c r="E8"/>
  <c r="O7"/>
  <c r="E7"/>
  <c r="H7" s="1"/>
  <c r="O6"/>
  <c r="O78" s="1"/>
  <c r="E6"/>
  <c r="H6" s="1"/>
  <c r="I78" i="823"/>
  <c r="C78"/>
  <c r="P77"/>
  <c r="O77"/>
  <c r="N77"/>
  <c r="M77"/>
  <c r="G77"/>
  <c r="G78" s="1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E71"/>
  <c r="H71" s="1"/>
  <c r="J71" s="1"/>
  <c r="N71" s="1"/>
  <c r="O70"/>
  <c r="H70"/>
  <c r="M70" s="1"/>
  <c r="E70"/>
  <c r="O69"/>
  <c r="E69"/>
  <c r="H69" s="1"/>
  <c r="J69" s="1"/>
  <c r="N69" s="1"/>
  <c r="O68"/>
  <c r="H68"/>
  <c r="M68" s="1"/>
  <c r="E68"/>
  <c r="O67"/>
  <c r="E67"/>
  <c r="H67" s="1"/>
  <c r="J67" s="1"/>
  <c r="N67" s="1"/>
  <c r="O66"/>
  <c r="N66"/>
  <c r="M66"/>
  <c r="O65"/>
  <c r="N65"/>
  <c r="M65"/>
  <c r="O64"/>
  <c r="H64"/>
  <c r="J64" s="1"/>
  <c r="N64" s="1"/>
  <c r="E64"/>
  <c r="O63"/>
  <c r="J63"/>
  <c r="N63" s="1"/>
  <c r="H63"/>
  <c r="M63" s="1"/>
  <c r="E63"/>
  <c r="O62"/>
  <c r="H62"/>
  <c r="J62" s="1"/>
  <c r="N62" s="1"/>
  <c r="E62"/>
  <c r="O61"/>
  <c r="J61"/>
  <c r="N61" s="1"/>
  <c r="H61"/>
  <c r="M61" s="1"/>
  <c r="E61"/>
  <c r="O60"/>
  <c r="H60"/>
  <c r="J60" s="1"/>
  <c r="N60" s="1"/>
  <c r="E60"/>
  <c r="O59"/>
  <c r="H59"/>
  <c r="M59" s="1"/>
  <c r="E59"/>
  <c r="O58"/>
  <c r="H58"/>
  <c r="J58" s="1"/>
  <c r="N58" s="1"/>
  <c r="E58"/>
  <c r="O57"/>
  <c r="H57"/>
  <c r="M57" s="1"/>
  <c r="E57"/>
  <c r="O56"/>
  <c r="H56"/>
  <c r="J56" s="1"/>
  <c r="N56" s="1"/>
  <c r="E56"/>
  <c r="O55"/>
  <c r="J55"/>
  <c r="N55" s="1"/>
  <c r="H55"/>
  <c r="M55" s="1"/>
  <c r="E55"/>
  <c r="O54"/>
  <c r="H54"/>
  <c r="J54" s="1"/>
  <c r="N54" s="1"/>
  <c r="E54"/>
  <c r="O53"/>
  <c r="E53"/>
  <c r="H53" s="1"/>
  <c r="O52"/>
  <c r="H52"/>
  <c r="J52" s="1"/>
  <c r="N52" s="1"/>
  <c r="E52"/>
  <c r="O51"/>
  <c r="M51"/>
  <c r="H51"/>
  <c r="J51" s="1"/>
  <c r="N51" s="1"/>
  <c r="E51"/>
  <c r="O50"/>
  <c r="H50"/>
  <c r="J50" s="1"/>
  <c r="N50" s="1"/>
  <c r="E50"/>
  <c r="O49"/>
  <c r="M49"/>
  <c r="H49"/>
  <c r="J49" s="1"/>
  <c r="N49" s="1"/>
  <c r="E49"/>
  <c r="O48"/>
  <c r="H48"/>
  <c r="J48" s="1"/>
  <c r="N48" s="1"/>
  <c r="E48"/>
  <c r="O47"/>
  <c r="M47"/>
  <c r="H47"/>
  <c r="J47" s="1"/>
  <c r="N47" s="1"/>
  <c r="E47"/>
  <c r="O46"/>
  <c r="H46"/>
  <c r="J46" s="1"/>
  <c r="N46" s="1"/>
  <c r="E46"/>
  <c r="O45"/>
  <c r="M45"/>
  <c r="H45"/>
  <c r="J45" s="1"/>
  <c r="N45" s="1"/>
  <c r="E45"/>
  <c r="O44"/>
  <c r="H44"/>
  <c r="J44" s="1"/>
  <c r="N44" s="1"/>
  <c r="E44"/>
  <c r="O43"/>
  <c r="M43"/>
  <c r="H43"/>
  <c r="J43" s="1"/>
  <c r="N43" s="1"/>
  <c r="E43"/>
  <c r="O42"/>
  <c r="H42"/>
  <c r="J42" s="1"/>
  <c r="N42" s="1"/>
  <c r="E42"/>
  <c r="O41"/>
  <c r="M41"/>
  <c r="H41"/>
  <c r="J41" s="1"/>
  <c r="N41" s="1"/>
  <c r="E41"/>
  <c r="O40"/>
  <c r="H40"/>
  <c r="J40" s="1"/>
  <c r="N40" s="1"/>
  <c r="E40"/>
  <c r="O39"/>
  <c r="N39"/>
  <c r="M39"/>
  <c r="O38"/>
  <c r="H38"/>
  <c r="M38" s="1"/>
  <c r="E38"/>
  <c r="O37"/>
  <c r="E37"/>
  <c r="H37" s="1"/>
  <c r="O36"/>
  <c r="J36"/>
  <c r="N36" s="1"/>
  <c r="H36"/>
  <c r="M36" s="1"/>
  <c r="E36"/>
  <c r="O35"/>
  <c r="E35"/>
  <c r="H35" s="1"/>
  <c r="O34"/>
  <c r="H34"/>
  <c r="M34" s="1"/>
  <c r="E34"/>
  <c r="O33"/>
  <c r="E33"/>
  <c r="H33" s="1"/>
  <c r="O32"/>
  <c r="J32"/>
  <c r="N32" s="1"/>
  <c r="H32"/>
  <c r="M32" s="1"/>
  <c r="E32"/>
  <c r="O31"/>
  <c r="E31"/>
  <c r="H31" s="1"/>
  <c r="O30"/>
  <c r="H30"/>
  <c r="M30" s="1"/>
  <c r="E30"/>
  <c r="O29"/>
  <c r="E29"/>
  <c r="H29" s="1"/>
  <c r="O28"/>
  <c r="H28"/>
  <c r="M28" s="1"/>
  <c r="E28"/>
  <c r="O27"/>
  <c r="E27"/>
  <c r="H27" s="1"/>
  <c r="O26"/>
  <c r="H26"/>
  <c r="M26" s="1"/>
  <c r="E26"/>
  <c r="O25"/>
  <c r="E25"/>
  <c r="H25" s="1"/>
  <c r="O24"/>
  <c r="H24"/>
  <c r="M24" s="1"/>
  <c r="E24"/>
  <c r="O23"/>
  <c r="E23"/>
  <c r="H23" s="1"/>
  <c r="O22"/>
  <c r="H22"/>
  <c r="M22" s="1"/>
  <c r="E22"/>
  <c r="O21"/>
  <c r="E21"/>
  <c r="H21" s="1"/>
  <c r="O20"/>
  <c r="J20"/>
  <c r="N20" s="1"/>
  <c r="H20"/>
  <c r="M20" s="1"/>
  <c r="E20"/>
  <c r="O19"/>
  <c r="E19"/>
  <c r="H19" s="1"/>
  <c r="O18"/>
  <c r="H18"/>
  <c r="M18" s="1"/>
  <c r="E18"/>
  <c r="O17"/>
  <c r="E17"/>
  <c r="H17" s="1"/>
  <c r="O16"/>
  <c r="N16"/>
  <c r="M16"/>
  <c r="O15"/>
  <c r="H15"/>
  <c r="J15" s="1"/>
  <c r="N15" s="1"/>
  <c r="E15"/>
  <c r="O14"/>
  <c r="E14"/>
  <c r="H14" s="1"/>
  <c r="O13"/>
  <c r="O78" s="1"/>
  <c r="H13"/>
  <c r="J13" s="1"/>
  <c r="N13" s="1"/>
  <c r="E13"/>
  <c r="O12"/>
  <c r="F78"/>
  <c r="E12"/>
  <c r="H12" s="1"/>
  <c r="O11"/>
  <c r="H11"/>
  <c r="M11" s="1"/>
  <c r="E11"/>
  <c r="O10"/>
  <c r="E10"/>
  <c r="H10" s="1"/>
  <c r="O9"/>
  <c r="H9"/>
  <c r="M9" s="1"/>
  <c r="E9"/>
  <c r="O8"/>
  <c r="E8"/>
  <c r="H8" s="1"/>
  <c r="O7"/>
  <c r="H7"/>
  <c r="M7" s="1"/>
  <c r="E7"/>
  <c r="O6"/>
  <c r="E6"/>
  <c r="H6" s="1"/>
  <c r="F12" i="822"/>
  <c r="F78" s="1"/>
  <c r="I78"/>
  <c r="C78"/>
  <c r="P77"/>
  <c r="O77"/>
  <c r="N77"/>
  <c r="M77"/>
  <c r="G77"/>
  <c r="G78" s="1"/>
  <c r="D77"/>
  <c r="D78" s="1"/>
  <c r="O76"/>
  <c r="J76"/>
  <c r="N76" s="1"/>
  <c r="H76"/>
  <c r="M76" s="1"/>
  <c r="E76"/>
  <c r="O75"/>
  <c r="E75"/>
  <c r="H75" s="1"/>
  <c r="O74"/>
  <c r="J74"/>
  <c r="N74" s="1"/>
  <c r="H74"/>
  <c r="M74" s="1"/>
  <c r="E74"/>
  <c r="O73"/>
  <c r="E73"/>
  <c r="H73" s="1"/>
  <c r="O72"/>
  <c r="N72"/>
  <c r="M72"/>
  <c r="O71"/>
  <c r="E71"/>
  <c r="H71" s="1"/>
  <c r="J71" s="1"/>
  <c r="N71" s="1"/>
  <c r="O70"/>
  <c r="E70"/>
  <c r="H70" s="1"/>
  <c r="O69"/>
  <c r="H69"/>
  <c r="J69" s="1"/>
  <c r="N69" s="1"/>
  <c r="E69"/>
  <c r="O68"/>
  <c r="E68"/>
  <c r="H68" s="1"/>
  <c r="O67"/>
  <c r="E67"/>
  <c r="H67" s="1"/>
  <c r="J67" s="1"/>
  <c r="N67" s="1"/>
  <c r="O66"/>
  <c r="N66"/>
  <c r="M66"/>
  <c r="O65"/>
  <c r="N65"/>
  <c r="M65"/>
  <c r="O64"/>
  <c r="E64"/>
  <c r="H64" s="1"/>
  <c r="J64" s="1"/>
  <c r="N64" s="1"/>
  <c r="O63"/>
  <c r="E63"/>
  <c r="H63" s="1"/>
  <c r="O62"/>
  <c r="H62"/>
  <c r="J62" s="1"/>
  <c r="N62" s="1"/>
  <c r="E62"/>
  <c r="O61"/>
  <c r="E61"/>
  <c r="H61" s="1"/>
  <c r="O60"/>
  <c r="H60"/>
  <c r="J60" s="1"/>
  <c r="N60" s="1"/>
  <c r="E60"/>
  <c r="O59"/>
  <c r="E59"/>
  <c r="H59" s="1"/>
  <c r="O58"/>
  <c r="E58"/>
  <c r="H58" s="1"/>
  <c r="J58" s="1"/>
  <c r="N58" s="1"/>
  <c r="O57"/>
  <c r="E57"/>
  <c r="H57" s="1"/>
  <c r="O56"/>
  <c r="E56"/>
  <c r="H56" s="1"/>
  <c r="J56" s="1"/>
  <c r="N56" s="1"/>
  <c r="O55"/>
  <c r="E55"/>
  <c r="H55" s="1"/>
  <c r="O54"/>
  <c r="E54"/>
  <c r="H54" s="1"/>
  <c r="J54" s="1"/>
  <c r="N54" s="1"/>
  <c r="O53"/>
  <c r="E53"/>
  <c r="H53" s="1"/>
  <c r="O52"/>
  <c r="H52"/>
  <c r="J52" s="1"/>
  <c r="N52" s="1"/>
  <c r="E52"/>
  <c r="O51"/>
  <c r="E51"/>
  <c r="H51" s="1"/>
  <c r="O50"/>
  <c r="E50"/>
  <c r="H50" s="1"/>
  <c r="J50" s="1"/>
  <c r="N50" s="1"/>
  <c r="O49"/>
  <c r="E49"/>
  <c r="H49" s="1"/>
  <c r="O48"/>
  <c r="E48"/>
  <c r="H48" s="1"/>
  <c r="J48" s="1"/>
  <c r="N48" s="1"/>
  <c r="O47"/>
  <c r="E47"/>
  <c r="H47" s="1"/>
  <c r="O46"/>
  <c r="H46"/>
  <c r="J46" s="1"/>
  <c r="N46" s="1"/>
  <c r="E46"/>
  <c r="O45"/>
  <c r="E45"/>
  <c r="H45" s="1"/>
  <c r="O44"/>
  <c r="H44"/>
  <c r="J44" s="1"/>
  <c r="N44" s="1"/>
  <c r="E44"/>
  <c r="O43"/>
  <c r="E43"/>
  <c r="H43" s="1"/>
  <c r="O42"/>
  <c r="E42"/>
  <c r="H42" s="1"/>
  <c r="J42" s="1"/>
  <c r="N42" s="1"/>
  <c r="O41"/>
  <c r="E41"/>
  <c r="H41" s="1"/>
  <c r="O40"/>
  <c r="E40"/>
  <c r="H40" s="1"/>
  <c r="J40" s="1"/>
  <c r="N40" s="1"/>
  <c r="O39"/>
  <c r="N39"/>
  <c r="M39"/>
  <c r="O38"/>
  <c r="E38"/>
  <c r="H38" s="1"/>
  <c r="O37"/>
  <c r="E37"/>
  <c r="H37" s="1"/>
  <c r="O36"/>
  <c r="H36"/>
  <c r="M36" s="1"/>
  <c r="E36"/>
  <c r="O35"/>
  <c r="E35"/>
  <c r="H35" s="1"/>
  <c r="O34"/>
  <c r="E34"/>
  <c r="H34" s="1"/>
  <c r="O33"/>
  <c r="E33"/>
  <c r="H33" s="1"/>
  <c r="O32"/>
  <c r="H32"/>
  <c r="M32" s="1"/>
  <c r="E32"/>
  <c r="O31"/>
  <c r="E31"/>
  <c r="H31" s="1"/>
  <c r="O30"/>
  <c r="E30"/>
  <c r="H30" s="1"/>
  <c r="O29"/>
  <c r="E29"/>
  <c r="H29" s="1"/>
  <c r="O28"/>
  <c r="E28"/>
  <c r="H28" s="1"/>
  <c r="O27"/>
  <c r="E27"/>
  <c r="H27" s="1"/>
  <c r="J27" s="1"/>
  <c r="N27" s="1"/>
  <c r="O26"/>
  <c r="E26"/>
  <c r="H26" s="1"/>
  <c r="O25"/>
  <c r="E25"/>
  <c r="H25" s="1"/>
  <c r="J25" s="1"/>
  <c r="N25" s="1"/>
  <c r="O24"/>
  <c r="E24"/>
  <c r="H24" s="1"/>
  <c r="O23"/>
  <c r="H23"/>
  <c r="J23" s="1"/>
  <c r="N23" s="1"/>
  <c r="E23"/>
  <c r="O22"/>
  <c r="E22"/>
  <c r="H22" s="1"/>
  <c r="O21"/>
  <c r="H21"/>
  <c r="J21" s="1"/>
  <c r="N21" s="1"/>
  <c r="E21"/>
  <c r="O20"/>
  <c r="E20"/>
  <c r="H20" s="1"/>
  <c r="O19"/>
  <c r="E19"/>
  <c r="H19" s="1"/>
  <c r="J19" s="1"/>
  <c r="N19" s="1"/>
  <c r="O18"/>
  <c r="E18"/>
  <c r="H18" s="1"/>
  <c r="O17"/>
  <c r="E17"/>
  <c r="H17" s="1"/>
  <c r="J17" s="1"/>
  <c r="N17" s="1"/>
  <c r="O16"/>
  <c r="N16"/>
  <c r="M16"/>
  <c r="O15"/>
  <c r="E15"/>
  <c r="H15" s="1"/>
  <c r="O14"/>
  <c r="E14"/>
  <c r="H14" s="1"/>
  <c r="O13"/>
  <c r="E13"/>
  <c r="H13" s="1"/>
  <c r="M13" s="1"/>
  <c r="O12"/>
  <c r="E12"/>
  <c r="O11"/>
  <c r="E11"/>
  <c r="H11" s="1"/>
  <c r="O10"/>
  <c r="E10"/>
  <c r="H10" s="1"/>
  <c r="J10" s="1"/>
  <c r="N10" s="1"/>
  <c r="O9"/>
  <c r="E9"/>
  <c r="H9" s="1"/>
  <c r="O8"/>
  <c r="H8"/>
  <c r="J8" s="1"/>
  <c r="N8" s="1"/>
  <c r="E8"/>
  <c r="O7"/>
  <c r="E7"/>
  <c r="H7" s="1"/>
  <c r="O6"/>
  <c r="O78" s="1"/>
  <c r="E6"/>
  <c r="H6" s="1"/>
  <c r="J6" s="1"/>
  <c r="H12" i="850" l="1"/>
  <c r="H78" s="1"/>
  <c r="J24"/>
  <c r="N24" s="1"/>
  <c r="J32"/>
  <c r="N32" s="1"/>
  <c r="M22"/>
  <c r="J22"/>
  <c r="N22" s="1"/>
  <c r="M30"/>
  <c r="J30"/>
  <c r="N30" s="1"/>
  <c r="M38"/>
  <c r="J38"/>
  <c r="N38" s="1"/>
  <c r="M18"/>
  <c r="J18"/>
  <c r="N18" s="1"/>
  <c r="M26"/>
  <c r="J26"/>
  <c r="N26" s="1"/>
  <c r="M34"/>
  <c r="J34"/>
  <c r="N34" s="1"/>
  <c r="M10"/>
  <c r="J10"/>
  <c r="N10" s="1"/>
  <c r="M19"/>
  <c r="J19"/>
  <c r="N19" s="1"/>
  <c r="M23"/>
  <c r="J23"/>
  <c r="N23" s="1"/>
  <c r="M27"/>
  <c r="J27"/>
  <c r="N27" s="1"/>
  <c r="J31"/>
  <c r="N31" s="1"/>
  <c r="M31"/>
  <c r="J35"/>
  <c r="N35" s="1"/>
  <c r="M35"/>
  <c r="M45"/>
  <c r="J45"/>
  <c r="N45" s="1"/>
  <c r="J53"/>
  <c r="N53" s="1"/>
  <c r="M53"/>
  <c r="J61"/>
  <c r="N61" s="1"/>
  <c r="M61"/>
  <c r="J70"/>
  <c r="N70" s="1"/>
  <c r="M70"/>
  <c r="J73"/>
  <c r="N73" s="1"/>
  <c r="M73"/>
  <c r="J8"/>
  <c r="N8" s="1"/>
  <c r="M8"/>
  <c r="J43"/>
  <c r="N43" s="1"/>
  <c r="M43"/>
  <c r="J51"/>
  <c r="N51" s="1"/>
  <c r="M51"/>
  <c r="J59"/>
  <c r="N59" s="1"/>
  <c r="M59"/>
  <c r="J68"/>
  <c r="N68" s="1"/>
  <c r="M68"/>
  <c r="M6"/>
  <c r="J6"/>
  <c r="M14"/>
  <c r="J14"/>
  <c r="N14" s="1"/>
  <c r="M17"/>
  <c r="J17"/>
  <c r="N17" s="1"/>
  <c r="J21"/>
  <c r="N21" s="1"/>
  <c r="M21"/>
  <c r="J25"/>
  <c r="N25" s="1"/>
  <c r="M25"/>
  <c r="J29"/>
  <c r="N29" s="1"/>
  <c r="M29"/>
  <c r="J33"/>
  <c r="N33" s="1"/>
  <c r="M33"/>
  <c r="M37"/>
  <c r="J37"/>
  <c r="N37" s="1"/>
  <c r="J41"/>
  <c r="N41" s="1"/>
  <c r="M41"/>
  <c r="J49"/>
  <c r="N49" s="1"/>
  <c r="M49"/>
  <c r="J57"/>
  <c r="N57" s="1"/>
  <c r="M57"/>
  <c r="J75"/>
  <c r="N75" s="1"/>
  <c r="M75"/>
  <c r="J47"/>
  <c r="N47" s="1"/>
  <c r="M47"/>
  <c r="J55"/>
  <c r="N55" s="1"/>
  <c r="M55"/>
  <c r="J63"/>
  <c r="N63" s="1"/>
  <c r="M63"/>
  <c r="E78"/>
  <c r="M7"/>
  <c r="M9"/>
  <c r="M11"/>
  <c r="M13"/>
  <c r="M15"/>
  <c r="M40"/>
  <c r="M42"/>
  <c r="M44"/>
  <c r="M46"/>
  <c r="M48"/>
  <c r="M50"/>
  <c r="M52"/>
  <c r="M54"/>
  <c r="M56"/>
  <c r="M58"/>
  <c r="M60"/>
  <c r="M62"/>
  <c r="M64"/>
  <c r="M67"/>
  <c r="M69"/>
  <c r="M71"/>
  <c r="M24" i="849"/>
  <c r="J24"/>
  <c r="N24" s="1"/>
  <c r="M9"/>
  <c r="J9"/>
  <c r="N9" s="1"/>
  <c r="M20"/>
  <c r="J20"/>
  <c r="N20" s="1"/>
  <c r="M36"/>
  <c r="J36"/>
  <c r="N36" s="1"/>
  <c r="M32"/>
  <c r="J32"/>
  <c r="N32" s="1"/>
  <c r="M28"/>
  <c r="J28"/>
  <c r="N28" s="1"/>
  <c r="J7"/>
  <c r="N7" s="1"/>
  <c r="J11"/>
  <c r="N11" s="1"/>
  <c r="J18"/>
  <c r="N18" s="1"/>
  <c r="J22"/>
  <c r="N22" s="1"/>
  <c r="J26"/>
  <c r="N26" s="1"/>
  <c r="J30"/>
  <c r="N30" s="1"/>
  <c r="J34"/>
  <c r="N34" s="1"/>
  <c r="J38"/>
  <c r="N38" s="1"/>
  <c r="J43"/>
  <c r="N43" s="1"/>
  <c r="M43"/>
  <c r="J51"/>
  <c r="N51" s="1"/>
  <c r="M51"/>
  <c r="M59"/>
  <c r="J59"/>
  <c r="N59" s="1"/>
  <c r="M68"/>
  <c r="J68"/>
  <c r="N68" s="1"/>
  <c r="H78"/>
  <c r="J6"/>
  <c r="M6"/>
  <c r="J10"/>
  <c r="N10" s="1"/>
  <c r="M10"/>
  <c r="J14"/>
  <c r="N14" s="1"/>
  <c r="M14"/>
  <c r="J17"/>
  <c r="N17" s="1"/>
  <c r="M17"/>
  <c r="J21"/>
  <c r="N21" s="1"/>
  <c r="M21"/>
  <c r="M25"/>
  <c r="J25"/>
  <c r="N25" s="1"/>
  <c r="M29"/>
  <c r="J29"/>
  <c r="N29" s="1"/>
  <c r="J33"/>
  <c r="N33" s="1"/>
  <c r="M33"/>
  <c r="M37"/>
  <c r="J37"/>
  <c r="N37" s="1"/>
  <c r="M41"/>
  <c r="J41"/>
  <c r="N41" s="1"/>
  <c r="M49"/>
  <c r="J49"/>
  <c r="N49" s="1"/>
  <c r="J57"/>
  <c r="N57" s="1"/>
  <c r="M57"/>
  <c r="M75"/>
  <c r="J75"/>
  <c r="N75" s="1"/>
  <c r="J47"/>
  <c r="N47" s="1"/>
  <c r="M47"/>
  <c r="M55"/>
  <c r="J55"/>
  <c r="N55" s="1"/>
  <c r="M63"/>
  <c r="J63"/>
  <c r="N63" s="1"/>
  <c r="J8"/>
  <c r="N8" s="1"/>
  <c r="M8"/>
  <c r="J12"/>
  <c r="N12" s="1"/>
  <c r="M12"/>
  <c r="M19"/>
  <c r="J19"/>
  <c r="N19" s="1"/>
  <c r="J23"/>
  <c r="N23" s="1"/>
  <c r="M23"/>
  <c r="J27"/>
  <c r="N27" s="1"/>
  <c r="M27"/>
  <c r="J31"/>
  <c r="N31" s="1"/>
  <c r="M31"/>
  <c r="J35"/>
  <c r="N35" s="1"/>
  <c r="M35"/>
  <c r="J45"/>
  <c r="N45" s="1"/>
  <c r="M45"/>
  <c r="J53"/>
  <c r="N53" s="1"/>
  <c r="M53"/>
  <c r="J61"/>
  <c r="N61" s="1"/>
  <c r="M61"/>
  <c r="J70"/>
  <c r="N70" s="1"/>
  <c r="M70"/>
  <c r="M73"/>
  <c r="J73"/>
  <c r="N73" s="1"/>
  <c r="E78"/>
  <c r="M13"/>
  <c r="M15"/>
  <c r="M40"/>
  <c r="M42"/>
  <c r="M44"/>
  <c r="M46"/>
  <c r="M48"/>
  <c r="M50"/>
  <c r="M52"/>
  <c r="M54"/>
  <c r="M56"/>
  <c r="M58"/>
  <c r="M60"/>
  <c r="M62"/>
  <c r="M64"/>
  <c r="M67"/>
  <c r="M69"/>
  <c r="M71"/>
  <c r="H12" i="848"/>
  <c r="M12" s="1"/>
  <c r="M17"/>
  <c r="M25"/>
  <c r="M33"/>
  <c r="J19"/>
  <c r="N19" s="1"/>
  <c r="M19"/>
  <c r="J27"/>
  <c r="N27" s="1"/>
  <c r="M27"/>
  <c r="J35"/>
  <c r="N35" s="1"/>
  <c r="M35"/>
  <c r="M21"/>
  <c r="M29"/>
  <c r="M37"/>
  <c r="M9"/>
  <c r="J9"/>
  <c r="N9" s="1"/>
  <c r="M11"/>
  <c r="J11"/>
  <c r="N11" s="1"/>
  <c r="M15"/>
  <c r="J15"/>
  <c r="N15" s="1"/>
  <c r="J41"/>
  <c r="N41" s="1"/>
  <c r="M41"/>
  <c r="J43"/>
  <c r="N43" s="1"/>
  <c r="M43"/>
  <c r="J45"/>
  <c r="N45" s="1"/>
  <c r="M45"/>
  <c r="J47"/>
  <c r="N47" s="1"/>
  <c r="M47"/>
  <c r="J49"/>
  <c r="N49" s="1"/>
  <c r="M49"/>
  <c r="J51"/>
  <c r="N51" s="1"/>
  <c r="M51"/>
  <c r="J53"/>
  <c r="N53" s="1"/>
  <c r="M53"/>
  <c r="J55"/>
  <c r="N55" s="1"/>
  <c r="M55"/>
  <c r="J57"/>
  <c r="N57" s="1"/>
  <c r="M57"/>
  <c r="J59"/>
  <c r="N59" s="1"/>
  <c r="M59"/>
  <c r="J61"/>
  <c r="N61" s="1"/>
  <c r="M61"/>
  <c r="J63"/>
  <c r="N63" s="1"/>
  <c r="M63"/>
  <c r="J68"/>
  <c r="N68" s="1"/>
  <c r="M68"/>
  <c r="J70"/>
  <c r="N70" s="1"/>
  <c r="M70"/>
  <c r="J73"/>
  <c r="N73" s="1"/>
  <c r="M73"/>
  <c r="J75"/>
  <c r="N75" s="1"/>
  <c r="M75"/>
  <c r="M7"/>
  <c r="J7"/>
  <c r="N7" s="1"/>
  <c r="M13"/>
  <c r="J13"/>
  <c r="N13" s="1"/>
  <c r="J6"/>
  <c r="H78"/>
  <c r="M6"/>
  <c r="J8"/>
  <c r="N8" s="1"/>
  <c r="M8"/>
  <c r="J10"/>
  <c r="N10" s="1"/>
  <c r="M10"/>
  <c r="J14"/>
  <c r="N14" s="1"/>
  <c r="M14"/>
  <c r="M40"/>
  <c r="J40"/>
  <c r="N40" s="1"/>
  <c r="M42"/>
  <c r="J42"/>
  <c r="N42" s="1"/>
  <c r="M44"/>
  <c r="J44"/>
  <c r="N44" s="1"/>
  <c r="M46"/>
  <c r="J46"/>
  <c r="N46" s="1"/>
  <c r="M48"/>
  <c r="J48"/>
  <c r="N48" s="1"/>
  <c r="M50"/>
  <c r="J50"/>
  <c r="N50" s="1"/>
  <c r="M52"/>
  <c r="J52"/>
  <c r="N52" s="1"/>
  <c r="M54"/>
  <c r="J54"/>
  <c r="N54" s="1"/>
  <c r="M56"/>
  <c r="J56"/>
  <c r="N56" s="1"/>
  <c r="M58"/>
  <c r="J58"/>
  <c r="N58" s="1"/>
  <c r="M60"/>
  <c r="J60"/>
  <c r="N60" s="1"/>
  <c r="M62"/>
  <c r="J62"/>
  <c r="N62" s="1"/>
  <c r="M64"/>
  <c r="J64"/>
  <c r="N64" s="1"/>
  <c r="M67"/>
  <c r="J67"/>
  <c r="N67" s="1"/>
  <c r="M69"/>
  <c r="J69"/>
  <c r="N69" s="1"/>
  <c r="J71"/>
  <c r="N71" s="1"/>
  <c r="M71"/>
  <c r="M74"/>
  <c r="J74"/>
  <c r="N74" s="1"/>
  <c r="M76"/>
  <c r="J76"/>
  <c r="N76" s="1"/>
  <c r="M18"/>
  <c r="M20"/>
  <c r="M22"/>
  <c r="M24"/>
  <c r="M26"/>
  <c r="M28"/>
  <c r="M30"/>
  <c r="M32"/>
  <c r="M34"/>
  <c r="M36"/>
  <c r="M38"/>
  <c r="E78"/>
  <c r="J9" i="847"/>
  <c r="N9" s="1"/>
  <c r="M9"/>
  <c r="M78" s="1"/>
  <c r="J13"/>
  <c r="N13" s="1"/>
  <c r="M13"/>
  <c r="J46"/>
  <c r="N46" s="1"/>
  <c r="M46"/>
  <c r="J50"/>
  <c r="N50" s="1"/>
  <c r="M50"/>
  <c r="J54"/>
  <c r="N54" s="1"/>
  <c r="M54"/>
  <c r="J58"/>
  <c r="N58" s="1"/>
  <c r="M58"/>
  <c r="J62"/>
  <c r="N62" s="1"/>
  <c r="M62"/>
  <c r="J42"/>
  <c r="N42" s="1"/>
  <c r="M42"/>
  <c r="J69"/>
  <c r="N69" s="1"/>
  <c r="M69"/>
  <c r="J7"/>
  <c r="N7" s="1"/>
  <c r="M7"/>
  <c r="H78"/>
  <c r="J11"/>
  <c r="N11" s="1"/>
  <c r="M11"/>
  <c r="J15"/>
  <c r="N15" s="1"/>
  <c r="M15"/>
  <c r="J40"/>
  <c r="N40" s="1"/>
  <c r="M40"/>
  <c r="J44"/>
  <c r="N44" s="1"/>
  <c r="M44"/>
  <c r="J48"/>
  <c r="N48" s="1"/>
  <c r="M48"/>
  <c r="J52"/>
  <c r="N52" s="1"/>
  <c r="M52"/>
  <c r="J56"/>
  <c r="N56" s="1"/>
  <c r="M56"/>
  <c r="J60"/>
  <c r="N60" s="1"/>
  <c r="M60"/>
  <c r="J64"/>
  <c r="N64" s="1"/>
  <c r="M64"/>
  <c r="J67"/>
  <c r="N67" s="1"/>
  <c r="M67"/>
  <c r="J71"/>
  <c r="N71" s="1"/>
  <c r="M71"/>
  <c r="J18"/>
  <c r="N18" s="1"/>
  <c r="J20"/>
  <c r="N20" s="1"/>
  <c r="J22"/>
  <c r="N22" s="1"/>
  <c r="J24"/>
  <c r="N24" s="1"/>
  <c r="J26"/>
  <c r="N26" s="1"/>
  <c r="J28"/>
  <c r="N28" s="1"/>
  <c r="J30"/>
  <c r="N30" s="1"/>
  <c r="J32"/>
  <c r="N32" s="1"/>
  <c r="J34"/>
  <c r="N34" s="1"/>
  <c r="J36"/>
  <c r="N36" s="1"/>
  <c r="J38"/>
  <c r="N38" s="1"/>
  <c r="J74"/>
  <c r="N74" s="1"/>
  <c r="J76"/>
  <c r="N76" s="1"/>
  <c r="N6"/>
  <c r="M57" i="846"/>
  <c r="J51"/>
  <c r="N51" s="1"/>
  <c r="M51"/>
  <c r="J53"/>
  <c r="N53" s="1"/>
  <c r="M53"/>
  <c r="J43"/>
  <c r="N43" s="1"/>
  <c r="M43"/>
  <c r="J45"/>
  <c r="N45" s="1"/>
  <c r="M45"/>
  <c r="J59"/>
  <c r="N59" s="1"/>
  <c r="M59"/>
  <c r="J61"/>
  <c r="N61" s="1"/>
  <c r="M61"/>
  <c r="M47"/>
  <c r="M55"/>
  <c r="M63"/>
  <c r="M68"/>
  <c r="M7"/>
  <c r="J7"/>
  <c r="N7" s="1"/>
  <c r="M11"/>
  <c r="J11"/>
  <c r="N11" s="1"/>
  <c r="J19"/>
  <c r="N19" s="1"/>
  <c r="M19"/>
  <c r="J23"/>
  <c r="N23" s="1"/>
  <c r="M23"/>
  <c r="J27"/>
  <c r="N27" s="1"/>
  <c r="M27"/>
  <c r="J31"/>
  <c r="N31" s="1"/>
  <c r="M31"/>
  <c r="J35"/>
  <c r="N35" s="1"/>
  <c r="M35"/>
  <c r="J73"/>
  <c r="N73" s="1"/>
  <c r="M73"/>
  <c r="J6"/>
  <c r="H78"/>
  <c r="M6"/>
  <c r="J8"/>
  <c r="N8" s="1"/>
  <c r="M8"/>
  <c r="J10"/>
  <c r="N10" s="1"/>
  <c r="M10"/>
  <c r="M12"/>
  <c r="J12"/>
  <c r="N12" s="1"/>
  <c r="M18"/>
  <c r="J18"/>
  <c r="N18" s="1"/>
  <c r="M20"/>
  <c r="J20"/>
  <c r="N20" s="1"/>
  <c r="M22"/>
  <c r="J22"/>
  <c r="N22" s="1"/>
  <c r="M24"/>
  <c r="J24"/>
  <c r="N24" s="1"/>
  <c r="M26"/>
  <c r="J26"/>
  <c r="N26" s="1"/>
  <c r="M28"/>
  <c r="J28"/>
  <c r="N28" s="1"/>
  <c r="M30"/>
  <c r="J30"/>
  <c r="N30" s="1"/>
  <c r="M32"/>
  <c r="J32"/>
  <c r="N32" s="1"/>
  <c r="M34"/>
  <c r="J34"/>
  <c r="N34" s="1"/>
  <c r="M36"/>
  <c r="J36"/>
  <c r="N36" s="1"/>
  <c r="M38"/>
  <c r="J38"/>
  <c r="N38" s="1"/>
  <c r="M74"/>
  <c r="J74"/>
  <c r="N74" s="1"/>
  <c r="M76"/>
  <c r="J76"/>
  <c r="N76" s="1"/>
  <c r="M9"/>
  <c r="J9"/>
  <c r="N9" s="1"/>
  <c r="M14"/>
  <c r="J14"/>
  <c r="N14" s="1"/>
  <c r="J17"/>
  <c r="N17" s="1"/>
  <c r="M17"/>
  <c r="J21"/>
  <c r="N21" s="1"/>
  <c r="M21"/>
  <c r="J25"/>
  <c r="N25" s="1"/>
  <c r="M25"/>
  <c r="J29"/>
  <c r="N29" s="1"/>
  <c r="M29"/>
  <c r="J33"/>
  <c r="N33" s="1"/>
  <c r="M33"/>
  <c r="J37"/>
  <c r="N37" s="1"/>
  <c r="M37"/>
  <c r="J75"/>
  <c r="N75" s="1"/>
  <c r="M75"/>
  <c r="E78"/>
  <c r="M13"/>
  <c r="M15"/>
  <c r="M40"/>
  <c r="M42"/>
  <c r="M44"/>
  <c r="M46"/>
  <c r="M48"/>
  <c r="M50"/>
  <c r="M52"/>
  <c r="M54"/>
  <c r="M56"/>
  <c r="M58"/>
  <c r="M60"/>
  <c r="M62"/>
  <c r="M64"/>
  <c r="M67"/>
  <c r="M69"/>
  <c r="M71"/>
  <c r="J43" i="845"/>
  <c r="N43" s="1"/>
  <c r="J51"/>
  <c r="N51" s="1"/>
  <c r="J59"/>
  <c r="N59" s="1"/>
  <c r="J70"/>
  <c r="N70" s="1"/>
  <c r="M7"/>
  <c r="J7"/>
  <c r="N7" s="1"/>
  <c r="M45"/>
  <c r="J45"/>
  <c r="N45" s="1"/>
  <c r="M53"/>
  <c r="J53"/>
  <c r="N53" s="1"/>
  <c r="M61"/>
  <c r="J61"/>
  <c r="N61" s="1"/>
  <c r="M11"/>
  <c r="J11"/>
  <c r="N11" s="1"/>
  <c r="M41"/>
  <c r="J41"/>
  <c r="N41" s="1"/>
  <c r="M49"/>
  <c r="J49"/>
  <c r="N49" s="1"/>
  <c r="M57"/>
  <c r="J57"/>
  <c r="N57" s="1"/>
  <c r="M68"/>
  <c r="J68"/>
  <c r="N68" s="1"/>
  <c r="E78"/>
  <c r="M27"/>
  <c r="M29"/>
  <c r="M31"/>
  <c r="M33"/>
  <c r="M35"/>
  <c r="M37"/>
  <c r="J18"/>
  <c r="N18" s="1"/>
  <c r="J22"/>
  <c r="N22" s="1"/>
  <c r="J8"/>
  <c r="N8" s="1"/>
  <c r="M8"/>
  <c r="M12"/>
  <c r="J12"/>
  <c r="N12" s="1"/>
  <c r="J50"/>
  <c r="N50" s="1"/>
  <c r="M50"/>
  <c r="J54"/>
  <c r="N54" s="1"/>
  <c r="M54"/>
  <c r="J58"/>
  <c r="N58" s="1"/>
  <c r="M58"/>
  <c r="J62"/>
  <c r="N62" s="1"/>
  <c r="M62"/>
  <c r="J69"/>
  <c r="N69" s="1"/>
  <c r="M69"/>
  <c r="J19"/>
  <c r="N19" s="1"/>
  <c r="M19"/>
  <c r="J23"/>
  <c r="N23" s="1"/>
  <c r="M23"/>
  <c r="J10"/>
  <c r="N10" s="1"/>
  <c r="M10"/>
  <c r="J40"/>
  <c r="N40" s="1"/>
  <c r="M40"/>
  <c r="J44"/>
  <c r="N44" s="1"/>
  <c r="M44"/>
  <c r="J48"/>
  <c r="N48" s="1"/>
  <c r="M48"/>
  <c r="J52"/>
  <c r="N52" s="1"/>
  <c r="M52"/>
  <c r="J56"/>
  <c r="N56" s="1"/>
  <c r="M56"/>
  <c r="J60"/>
  <c r="N60" s="1"/>
  <c r="M60"/>
  <c r="J64"/>
  <c r="N64" s="1"/>
  <c r="M64"/>
  <c r="J67"/>
  <c r="N67" s="1"/>
  <c r="M67"/>
  <c r="J71"/>
  <c r="N71" s="1"/>
  <c r="M71"/>
  <c r="J42"/>
  <c r="N42" s="1"/>
  <c r="M42"/>
  <c r="J46"/>
  <c r="N46" s="1"/>
  <c r="M46"/>
  <c r="J17"/>
  <c r="N17" s="1"/>
  <c r="M17"/>
  <c r="J21"/>
  <c r="N21" s="1"/>
  <c r="M21"/>
  <c r="J25"/>
  <c r="N25" s="1"/>
  <c r="M25"/>
  <c r="H6"/>
  <c r="J13"/>
  <c r="N13" s="1"/>
  <c r="J15"/>
  <c r="N15" s="1"/>
  <c r="J26"/>
  <c r="N26" s="1"/>
  <c r="J28"/>
  <c r="N28" s="1"/>
  <c r="J30"/>
  <c r="N30" s="1"/>
  <c r="J32"/>
  <c r="N32" s="1"/>
  <c r="J34"/>
  <c r="N34" s="1"/>
  <c r="J36"/>
  <c r="N36" s="1"/>
  <c r="J38"/>
  <c r="N38" s="1"/>
  <c r="J74"/>
  <c r="N74" s="1"/>
  <c r="J76"/>
  <c r="N76" s="1"/>
  <c r="H12" i="844"/>
  <c r="H78" s="1"/>
  <c r="J18"/>
  <c r="N18" s="1"/>
  <c r="J34"/>
  <c r="N34" s="1"/>
  <c r="J22"/>
  <c r="N22" s="1"/>
  <c r="J38"/>
  <c r="N38" s="1"/>
  <c r="J51"/>
  <c r="N51" s="1"/>
  <c r="M51"/>
  <c r="J59"/>
  <c r="N59" s="1"/>
  <c r="M59"/>
  <c r="J57"/>
  <c r="N57" s="1"/>
  <c r="M57"/>
  <c r="J55"/>
  <c r="N55" s="1"/>
  <c r="M55"/>
  <c r="J63"/>
  <c r="N63" s="1"/>
  <c r="M63"/>
  <c r="J53"/>
  <c r="N53" s="1"/>
  <c r="M53"/>
  <c r="J61"/>
  <c r="N61" s="1"/>
  <c r="M61"/>
  <c r="J20"/>
  <c r="N20" s="1"/>
  <c r="J24"/>
  <c r="N24" s="1"/>
  <c r="J28"/>
  <c r="N28" s="1"/>
  <c r="J32"/>
  <c r="N32" s="1"/>
  <c r="J36"/>
  <c r="N36" s="1"/>
  <c r="J10"/>
  <c r="N10" s="1"/>
  <c r="M10"/>
  <c r="M19"/>
  <c r="J19"/>
  <c r="N19" s="1"/>
  <c r="M23"/>
  <c r="J23"/>
  <c r="N23" s="1"/>
  <c r="J27"/>
  <c r="N27" s="1"/>
  <c r="M27"/>
  <c r="M31"/>
  <c r="J31"/>
  <c r="N31" s="1"/>
  <c r="M35"/>
  <c r="J35"/>
  <c r="N35" s="1"/>
  <c r="J45"/>
  <c r="N45" s="1"/>
  <c r="M45"/>
  <c r="J8"/>
  <c r="N8" s="1"/>
  <c r="M8"/>
  <c r="J43"/>
  <c r="N43" s="1"/>
  <c r="M43"/>
  <c r="M73"/>
  <c r="J73"/>
  <c r="N73" s="1"/>
  <c r="M6"/>
  <c r="J6"/>
  <c r="J14"/>
  <c r="N14" s="1"/>
  <c r="M14"/>
  <c r="M17"/>
  <c r="J17"/>
  <c r="N17" s="1"/>
  <c r="J21"/>
  <c r="N21" s="1"/>
  <c r="M21"/>
  <c r="M25"/>
  <c r="J25"/>
  <c r="N25" s="1"/>
  <c r="J29"/>
  <c r="N29" s="1"/>
  <c r="M29"/>
  <c r="J33"/>
  <c r="N33" s="1"/>
  <c r="M33"/>
  <c r="M37"/>
  <c r="J37"/>
  <c r="N37" s="1"/>
  <c r="J41"/>
  <c r="N41" s="1"/>
  <c r="M41"/>
  <c r="J49"/>
  <c r="N49" s="1"/>
  <c r="M49"/>
  <c r="J47"/>
  <c r="N47" s="1"/>
  <c r="M47"/>
  <c r="M75"/>
  <c r="J75"/>
  <c r="N75" s="1"/>
  <c r="M7"/>
  <c r="M9"/>
  <c r="M11"/>
  <c r="M13"/>
  <c r="M15"/>
  <c r="M40"/>
  <c r="M42"/>
  <c r="M44"/>
  <c r="M46"/>
  <c r="M48"/>
  <c r="M50"/>
  <c r="M52"/>
  <c r="M54"/>
  <c r="M56"/>
  <c r="M58"/>
  <c r="M60"/>
  <c r="M62"/>
  <c r="M64"/>
  <c r="M67"/>
  <c r="M69"/>
  <c r="M71"/>
  <c r="E78"/>
  <c r="J13" i="843"/>
  <c r="N13" s="1"/>
  <c r="M18"/>
  <c r="M20"/>
  <c r="M22"/>
  <c r="M24"/>
  <c r="M26"/>
  <c r="M28"/>
  <c r="M30"/>
  <c r="M32"/>
  <c r="M34"/>
  <c r="J36"/>
  <c r="N36" s="1"/>
  <c r="J68"/>
  <c r="N68" s="1"/>
  <c r="J7"/>
  <c r="N7" s="1"/>
  <c r="J11"/>
  <c r="N11" s="1"/>
  <c r="J15"/>
  <c r="N15" s="1"/>
  <c r="J38"/>
  <c r="N38" s="1"/>
  <c r="H78"/>
  <c r="J6"/>
  <c r="M6"/>
  <c r="J10"/>
  <c r="N10" s="1"/>
  <c r="M10"/>
  <c r="M14"/>
  <c r="J14"/>
  <c r="N14" s="1"/>
  <c r="M37"/>
  <c r="J37"/>
  <c r="N37" s="1"/>
  <c r="M73"/>
  <c r="J73"/>
  <c r="N73" s="1"/>
  <c r="J8"/>
  <c r="N8" s="1"/>
  <c r="M8"/>
  <c r="J12"/>
  <c r="N12" s="1"/>
  <c r="M12"/>
  <c r="J75"/>
  <c r="N75" s="1"/>
  <c r="M75"/>
  <c r="J35"/>
  <c r="N35" s="1"/>
  <c r="M35"/>
  <c r="M17"/>
  <c r="M19"/>
  <c r="M21"/>
  <c r="M23"/>
  <c r="M25"/>
  <c r="M27"/>
  <c r="M29"/>
  <c r="M31"/>
  <c r="M33"/>
  <c r="M40"/>
  <c r="M42"/>
  <c r="M44"/>
  <c r="M46"/>
  <c r="M48"/>
  <c r="M50"/>
  <c r="M52"/>
  <c r="M54"/>
  <c r="M56"/>
  <c r="M58"/>
  <c r="M60"/>
  <c r="M62"/>
  <c r="M64"/>
  <c r="M67"/>
  <c r="M69"/>
  <c r="M71"/>
  <c r="E78"/>
  <c r="H35" i="842"/>
  <c r="M35" s="1"/>
  <c r="J10"/>
  <c r="N10" s="1"/>
  <c r="M45"/>
  <c r="J45"/>
  <c r="N45" s="1"/>
  <c r="M61"/>
  <c r="J61"/>
  <c r="N61" s="1"/>
  <c r="M8"/>
  <c r="J8"/>
  <c r="N8" s="1"/>
  <c r="M12"/>
  <c r="J12"/>
  <c r="N12" s="1"/>
  <c r="M53"/>
  <c r="J53"/>
  <c r="N53" s="1"/>
  <c r="M41"/>
  <c r="J41"/>
  <c r="N41" s="1"/>
  <c r="M49"/>
  <c r="J49"/>
  <c r="N49" s="1"/>
  <c r="M57"/>
  <c r="J57"/>
  <c r="N57" s="1"/>
  <c r="M68"/>
  <c r="J68"/>
  <c r="N68" s="1"/>
  <c r="J17"/>
  <c r="N17" s="1"/>
  <c r="J19"/>
  <c r="N19" s="1"/>
  <c r="J21"/>
  <c r="N21" s="1"/>
  <c r="J23"/>
  <c r="N23" s="1"/>
  <c r="J25"/>
  <c r="N25" s="1"/>
  <c r="J27"/>
  <c r="N27" s="1"/>
  <c r="J29"/>
  <c r="N29" s="1"/>
  <c r="J31"/>
  <c r="N31" s="1"/>
  <c r="J33"/>
  <c r="N33" s="1"/>
  <c r="J37"/>
  <c r="N37" s="1"/>
  <c r="E78"/>
  <c r="J9"/>
  <c r="N9" s="1"/>
  <c r="M9"/>
  <c r="J42"/>
  <c r="N42" s="1"/>
  <c r="M42"/>
  <c r="J46"/>
  <c r="N46" s="1"/>
  <c r="M46"/>
  <c r="J50"/>
  <c r="N50" s="1"/>
  <c r="M50"/>
  <c r="J54"/>
  <c r="N54" s="1"/>
  <c r="M54"/>
  <c r="J58"/>
  <c r="N58" s="1"/>
  <c r="M58"/>
  <c r="J62"/>
  <c r="N62" s="1"/>
  <c r="M62"/>
  <c r="J13"/>
  <c r="N13" s="1"/>
  <c r="M13"/>
  <c r="J69"/>
  <c r="N69" s="1"/>
  <c r="M69"/>
  <c r="J7"/>
  <c r="N7" s="1"/>
  <c r="M7"/>
  <c r="H78"/>
  <c r="J11"/>
  <c r="N11" s="1"/>
  <c r="M11"/>
  <c r="J15"/>
  <c r="N15" s="1"/>
  <c r="M15"/>
  <c r="J40"/>
  <c r="N40" s="1"/>
  <c r="M40"/>
  <c r="J44"/>
  <c r="N44" s="1"/>
  <c r="M44"/>
  <c r="J48"/>
  <c r="N48" s="1"/>
  <c r="M48"/>
  <c r="J52"/>
  <c r="N52" s="1"/>
  <c r="M52"/>
  <c r="J56"/>
  <c r="N56" s="1"/>
  <c r="M56"/>
  <c r="J60"/>
  <c r="N60" s="1"/>
  <c r="M60"/>
  <c r="J64"/>
  <c r="N64" s="1"/>
  <c r="M64"/>
  <c r="J67"/>
  <c r="N67" s="1"/>
  <c r="M67"/>
  <c r="J71"/>
  <c r="N71" s="1"/>
  <c r="M71"/>
  <c r="J18"/>
  <c r="N18" s="1"/>
  <c r="J20"/>
  <c r="N20" s="1"/>
  <c r="J22"/>
  <c r="N22" s="1"/>
  <c r="J24"/>
  <c r="N24" s="1"/>
  <c r="J26"/>
  <c r="N26" s="1"/>
  <c r="J28"/>
  <c r="N28" s="1"/>
  <c r="J30"/>
  <c r="N30" s="1"/>
  <c r="J32"/>
  <c r="N32" s="1"/>
  <c r="J34"/>
  <c r="N34" s="1"/>
  <c r="J36"/>
  <c r="N36" s="1"/>
  <c r="J38"/>
  <c r="N38" s="1"/>
  <c r="J74"/>
  <c r="N74" s="1"/>
  <c r="J76"/>
  <c r="N76" s="1"/>
  <c r="N6"/>
  <c r="J9" i="841"/>
  <c r="N9" s="1"/>
  <c r="M14"/>
  <c r="J18"/>
  <c r="N18" s="1"/>
  <c r="J26"/>
  <c r="N26" s="1"/>
  <c r="J34"/>
  <c r="N34" s="1"/>
  <c r="J43"/>
  <c r="N43" s="1"/>
  <c r="M43"/>
  <c r="J59"/>
  <c r="N59" s="1"/>
  <c r="M59"/>
  <c r="M32"/>
  <c r="J32"/>
  <c r="N32" s="1"/>
  <c r="J41"/>
  <c r="N41" s="1"/>
  <c r="M41"/>
  <c r="J49"/>
  <c r="N49" s="1"/>
  <c r="M49"/>
  <c r="J57"/>
  <c r="N57" s="1"/>
  <c r="M57"/>
  <c r="J47"/>
  <c r="N47" s="1"/>
  <c r="M47"/>
  <c r="J55"/>
  <c r="N55" s="1"/>
  <c r="M55"/>
  <c r="J63"/>
  <c r="N63" s="1"/>
  <c r="M63"/>
  <c r="J51"/>
  <c r="N51" s="1"/>
  <c r="M51"/>
  <c r="M24"/>
  <c r="J24"/>
  <c r="N24" s="1"/>
  <c r="M20"/>
  <c r="J20"/>
  <c r="N20" s="1"/>
  <c r="M28"/>
  <c r="J28"/>
  <c r="N28" s="1"/>
  <c r="M36"/>
  <c r="J36"/>
  <c r="N36" s="1"/>
  <c r="J45"/>
  <c r="N45" s="1"/>
  <c r="M45"/>
  <c r="J53"/>
  <c r="N53" s="1"/>
  <c r="M53"/>
  <c r="J61"/>
  <c r="N61" s="1"/>
  <c r="M61"/>
  <c r="E78"/>
  <c r="J7"/>
  <c r="N7" s="1"/>
  <c r="J11"/>
  <c r="N11" s="1"/>
  <c r="J10"/>
  <c r="N10" s="1"/>
  <c r="M10"/>
  <c r="J21"/>
  <c r="N21" s="1"/>
  <c r="M21"/>
  <c r="J25"/>
  <c r="N25" s="1"/>
  <c r="M25"/>
  <c r="J8"/>
  <c r="N8" s="1"/>
  <c r="M8"/>
  <c r="J12"/>
  <c r="N12" s="1"/>
  <c r="M12"/>
  <c r="J17"/>
  <c r="N17" s="1"/>
  <c r="M17"/>
  <c r="J29"/>
  <c r="N29" s="1"/>
  <c r="M29"/>
  <c r="J33"/>
  <c r="N33" s="1"/>
  <c r="M33"/>
  <c r="J37"/>
  <c r="N37" s="1"/>
  <c r="M37"/>
  <c r="J19"/>
  <c r="N19" s="1"/>
  <c r="M19"/>
  <c r="J23"/>
  <c r="N23" s="1"/>
  <c r="M23"/>
  <c r="J27"/>
  <c r="N27" s="1"/>
  <c r="M27"/>
  <c r="J31"/>
  <c r="N31" s="1"/>
  <c r="M31"/>
  <c r="J35"/>
  <c r="N35" s="1"/>
  <c r="M35"/>
  <c r="J71"/>
  <c r="N71" s="1"/>
  <c r="M71"/>
  <c r="H6"/>
  <c r="J13"/>
  <c r="N13" s="1"/>
  <c r="J15"/>
  <c r="N15" s="1"/>
  <c r="J40"/>
  <c r="N40" s="1"/>
  <c r="J42"/>
  <c r="N42" s="1"/>
  <c r="J44"/>
  <c r="N44" s="1"/>
  <c r="J46"/>
  <c r="N46" s="1"/>
  <c r="J48"/>
  <c r="N48" s="1"/>
  <c r="J50"/>
  <c r="N50" s="1"/>
  <c r="J52"/>
  <c r="N52" s="1"/>
  <c r="J54"/>
  <c r="N54" s="1"/>
  <c r="J56"/>
  <c r="N56" s="1"/>
  <c r="J58"/>
  <c r="N58" s="1"/>
  <c r="J60"/>
  <c r="N60" s="1"/>
  <c r="J62"/>
  <c r="N62" s="1"/>
  <c r="J64"/>
  <c r="N64" s="1"/>
  <c r="J67"/>
  <c r="N67" s="1"/>
  <c r="J69"/>
  <c r="N69" s="1"/>
  <c r="J74"/>
  <c r="N74" s="1"/>
  <c r="J76"/>
  <c r="N76" s="1"/>
  <c r="J70" i="840"/>
  <c r="N70" s="1"/>
  <c r="M28"/>
  <c r="J28"/>
  <c r="N28" s="1"/>
  <c r="J43"/>
  <c r="N43" s="1"/>
  <c r="M43"/>
  <c r="M51"/>
  <c r="J51"/>
  <c r="N51" s="1"/>
  <c r="J59"/>
  <c r="N59" s="1"/>
  <c r="M59"/>
  <c r="M24"/>
  <c r="J24"/>
  <c r="N24" s="1"/>
  <c r="M41"/>
  <c r="J41"/>
  <c r="N41" s="1"/>
  <c r="J49"/>
  <c r="N49" s="1"/>
  <c r="M49"/>
  <c r="J57"/>
  <c r="N57" s="1"/>
  <c r="M57"/>
  <c r="M9"/>
  <c r="J9"/>
  <c r="N9" s="1"/>
  <c r="M20"/>
  <c r="J20"/>
  <c r="N20" s="1"/>
  <c r="M36"/>
  <c r="J36"/>
  <c r="N36" s="1"/>
  <c r="J47"/>
  <c r="N47" s="1"/>
  <c r="M47"/>
  <c r="J55"/>
  <c r="N55" s="1"/>
  <c r="M55"/>
  <c r="J63"/>
  <c r="N63" s="1"/>
  <c r="M63"/>
  <c r="M32"/>
  <c r="J32"/>
  <c r="N32" s="1"/>
  <c r="M45"/>
  <c r="J45"/>
  <c r="N45" s="1"/>
  <c r="M53"/>
  <c r="J53"/>
  <c r="N53" s="1"/>
  <c r="M61"/>
  <c r="J61"/>
  <c r="N61" s="1"/>
  <c r="J7"/>
  <c r="N7" s="1"/>
  <c r="J11"/>
  <c r="N11" s="1"/>
  <c r="J18"/>
  <c r="N18" s="1"/>
  <c r="J22"/>
  <c r="N22" s="1"/>
  <c r="J26"/>
  <c r="N26" s="1"/>
  <c r="J30"/>
  <c r="N30" s="1"/>
  <c r="J34"/>
  <c r="N34" s="1"/>
  <c r="J38"/>
  <c r="N38" s="1"/>
  <c r="J8"/>
  <c r="N8" s="1"/>
  <c r="M8"/>
  <c r="J12"/>
  <c r="N12" s="1"/>
  <c r="M12"/>
  <c r="M19"/>
  <c r="J19"/>
  <c r="N19" s="1"/>
  <c r="J23"/>
  <c r="N23" s="1"/>
  <c r="M23"/>
  <c r="M27"/>
  <c r="J27"/>
  <c r="N27" s="1"/>
  <c r="J31"/>
  <c r="N31" s="1"/>
  <c r="M31"/>
  <c r="M35"/>
  <c r="J35"/>
  <c r="N35" s="1"/>
  <c r="M75"/>
  <c r="J75"/>
  <c r="N75" s="1"/>
  <c r="H78"/>
  <c r="J6"/>
  <c r="M6"/>
  <c r="M10"/>
  <c r="J10"/>
  <c r="N10" s="1"/>
  <c r="J14"/>
  <c r="N14" s="1"/>
  <c r="M14"/>
  <c r="M17"/>
  <c r="J17"/>
  <c r="N17" s="1"/>
  <c r="M21"/>
  <c r="J21"/>
  <c r="N21" s="1"/>
  <c r="M25"/>
  <c r="J25"/>
  <c r="N25" s="1"/>
  <c r="J29"/>
  <c r="N29" s="1"/>
  <c r="M29"/>
  <c r="J33"/>
  <c r="N33" s="1"/>
  <c r="M33"/>
  <c r="M37"/>
  <c r="J37"/>
  <c r="N37" s="1"/>
  <c r="J73"/>
  <c r="N73" s="1"/>
  <c r="M73"/>
  <c r="M13"/>
  <c r="M15"/>
  <c r="M40"/>
  <c r="M42"/>
  <c r="M44"/>
  <c r="M46"/>
  <c r="M48"/>
  <c r="M50"/>
  <c r="M52"/>
  <c r="M54"/>
  <c r="M56"/>
  <c r="M58"/>
  <c r="M60"/>
  <c r="M62"/>
  <c r="M64"/>
  <c r="M67"/>
  <c r="M69"/>
  <c r="M71"/>
  <c r="E78"/>
  <c r="H12" i="839"/>
  <c r="H78" s="1"/>
  <c r="J42"/>
  <c r="N42" s="1"/>
  <c r="J50"/>
  <c r="N50" s="1"/>
  <c r="J58"/>
  <c r="N58" s="1"/>
  <c r="J67"/>
  <c r="N67" s="1"/>
  <c r="M9"/>
  <c r="J9"/>
  <c r="N9" s="1"/>
  <c r="M40"/>
  <c r="J40"/>
  <c r="N40" s="1"/>
  <c r="M48"/>
  <c r="J48"/>
  <c r="N48" s="1"/>
  <c r="M56"/>
  <c r="J56"/>
  <c r="N56" s="1"/>
  <c r="M64"/>
  <c r="J64"/>
  <c r="N64" s="1"/>
  <c r="M44"/>
  <c r="J44"/>
  <c r="N44" s="1"/>
  <c r="M52"/>
  <c r="J52"/>
  <c r="N52" s="1"/>
  <c r="M60"/>
  <c r="J60"/>
  <c r="N60" s="1"/>
  <c r="M69"/>
  <c r="J69"/>
  <c r="N69" s="1"/>
  <c r="M13"/>
  <c r="J13"/>
  <c r="N13" s="1"/>
  <c r="J7"/>
  <c r="N7" s="1"/>
  <c r="J11"/>
  <c r="N11" s="1"/>
  <c r="J15"/>
  <c r="N15" s="1"/>
  <c r="J24"/>
  <c r="N24" s="1"/>
  <c r="M24"/>
  <c r="J32"/>
  <c r="N32" s="1"/>
  <c r="M32"/>
  <c r="M41"/>
  <c r="J41"/>
  <c r="N41" s="1"/>
  <c r="J45"/>
  <c r="N45" s="1"/>
  <c r="M45"/>
  <c r="J49"/>
  <c r="N49" s="1"/>
  <c r="M49"/>
  <c r="J53"/>
  <c r="N53" s="1"/>
  <c r="M53"/>
  <c r="M57"/>
  <c r="J57"/>
  <c r="N57" s="1"/>
  <c r="J61"/>
  <c r="N61" s="1"/>
  <c r="M61"/>
  <c r="J70"/>
  <c r="N70" s="1"/>
  <c r="M70"/>
  <c r="M8"/>
  <c r="J8"/>
  <c r="N8" s="1"/>
  <c r="J12"/>
  <c r="N12" s="1"/>
  <c r="J22"/>
  <c r="N22" s="1"/>
  <c r="M22"/>
  <c r="J30"/>
  <c r="N30" s="1"/>
  <c r="M30"/>
  <c r="J38"/>
  <c r="N38" s="1"/>
  <c r="M38"/>
  <c r="J75"/>
  <c r="N75" s="1"/>
  <c r="M75"/>
  <c r="J20"/>
  <c r="N20" s="1"/>
  <c r="M20"/>
  <c r="M28"/>
  <c r="J28"/>
  <c r="N28" s="1"/>
  <c r="J36"/>
  <c r="N36" s="1"/>
  <c r="M36"/>
  <c r="J43"/>
  <c r="N43" s="1"/>
  <c r="M43"/>
  <c r="J47"/>
  <c r="N47" s="1"/>
  <c r="M47"/>
  <c r="M51"/>
  <c r="J51"/>
  <c r="N51" s="1"/>
  <c r="J55"/>
  <c r="N55" s="1"/>
  <c r="M55"/>
  <c r="J59"/>
  <c r="N59" s="1"/>
  <c r="M59"/>
  <c r="J63"/>
  <c r="N63" s="1"/>
  <c r="M63"/>
  <c r="J68"/>
  <c r="N68" s="1"/>
  <c r="M68"/>
  <c r="M6"/>
  <c r="J6"/>
  <c r="M10"/>
  <c r="J10"/>
  <c r="N10" s="1"/>
  <c r="J14"/>
  <c r="N14" s="1"/>
  <c r="M14"/>
  <c r="J18"/>
  <c r="N18" s="1"/>
  <c r="M18"/>
  <c r="M26"/>
  <c r="J26"/>
  <c r="N26" s="1"/>
  <c r="J34"/>
  <c r="N34" s="1"/>
  <c r="M34"/>
  <c r="J73"/>
  <c r="N73" s="1"/>
  <c r="M73"/>
  <c r="E78"/>
  <c r="M17"/>
  <c r="M19"/>
  <c r="M21"/>
  <c r="M23"/>
  <c r="M25"/>
  <c r="M27"/>
  <c r="M29"/>
  <c r="M31"/>
  <c r="M33"/>
  <c r="M35"/>
  <c r="M37"/>
  <c r="M71"/>
  <c r="H71" i="838"/>
  <c r="J71" s="1"/>
  <c r="N71" s="1"/>
  <c r="J46"/>
  <c r="N46" s="1"/>
  <c r="J54"/>
  <c r="N54" s="1"/>
  <c r="J62"/>
  <c r="N62" s="1"/>
  <c r="M44"/>
  <c r="J44"/>
  <c r="N44" s="1"/>
  <c r="M52"/>
  <c r="J52"/>
  <c r="N52" s="1"/>
  <c r="M60"/>
  <c r="J60"/>
  <c r="N60" s="1"/>
  <c r="M69"/>
  <c r="J69"/>
  <c r="N69" s="1"/>
  <c r="M40"/>
  <c r="J40"/>
  <c r="N40" s="1"/>
  <c r="M48"/>
  <c r="J48"/>
  <c r="N48" s="1"/>
  <c r="M56"/>
  <c r="J56"/>
  <c r="N56" s="1"/>
  <c r="M64"/>
  <c r="J64"/>
  <c r="N64" s="1"/>
  <c r="M13"/>
  <c r="J13"/>
  <c r="N13" s="1"/>
  <c r="J15"/>
  <c r="N15" s="1"/>
  <c r="J14"/>
  <c r="N14" s="1"/>
  <c r="M14"/>
  <c r="J18"/>
  <c r="N18" s="1"/>
  <c r="M18"/>
  <c r="J26"/>
  <c r="N26" s="1"/>
  <c r="M26"/>
  <c r="J34"/>
  <c r="N34" s="1"/>
  <c r="M34"/>
  <c r="J73"/>
  <c r="N73" s="1"/>
  <c r="M73"/>
  <c r="N6"/>
  <c r="J11"/>
  <c r="N11" s="1"/>
  <c r="M11"/>
  <c r="J24"/>
  <c r="N24" s="1"/>
  <c r="M24"/>
  <c r="J32"/>
  <c r="N32" s="1"/>
  <c r="M32"/>
  <c r="J41"/>
  <c r="N41" s="1"/>
  <c r="M41"/>
  <c r="J45"/>
  <c r="N45" s="1"/>
  <c r="M45"/>
  <c r="J49"/>
  <c r="N49" s="1"/>
  <c r="M49"/>
  <c r="J53"/>
  <c r="N53" s="1"/>
  <c r="M53"/>
  <c r="J57"/>
  <c r="N57" s="1"/>
  <c r="M57"/>
  <c r="J61"/>
  <c r="N61" s="1"/>
  <c r="M61"/>
  <c r="J70"/>
  <c r="N70" s="1"/>
  <c r="M70"/>
  <c r="M9"/>
  <c r="J9"/>
  <c r="N9" s="1"/>
  <c r="J22"/>
  <c r="N22" s="1"/>
  <c r="M22"/>
  <c r="J30"/>
  <c r="N30" s="1"/>
  <c r="M30"/>
  <c r="J38"/>
  <c r="N38" s="1"/>
  <c r="M38"/>
  <c r="J75"/>
  <c r="N75" s="1"/>
  <c r="M75"/>
  <c r="J7"/>
  <c r="N7" s="1"/>
  <c r="M7"/>
  <c r="M12"/>
  <c r="J12"/>
  <c r="N12" s="1"/>
  <c r="J20"/>
  <c r="N20" s="1"/>
  <c r="M20"/>
  <c r="J28"/>
  <c r="N28" s="1"/>
  <c r="M28"/>
  <c r="J36"/>
  <c r="N36" s="1"/>
  <c r="M36"/>
  <c r="J43"/>
  <c r="N43" s="1"/>
  <c r="M43"/>
  <c r="J47"/>
  <c r="N47" s="1"/>
  <c r="M47"/>
  <c r="J51"/>
  <c r="N51" s="1"/>
  <c r="M51"/>
  <c r="J55"/>
  <c r="N55" s="1"/>
  <c r="M55"/>
  <c r="J59"/>
  <c r="N59" s="1"/>
  <c r="M59"/>
  <c r="J63"/>
  <c r="N63" s="1"/>
  <c r="M63"/>
  <c r="J68"/>
  <c r="N68" s="1"/>
  <c r="M68"/>
  <c r="E78"/>
  <c r="M6"/>
  <c r="M8"/>
  <c r="M10"/>
  <c r="M17"/>
  <c r="M19"/>
  <c r="M21"/>
  <c r="M23"/>
  <c r="M25"/>
  <c r="M27"/>
  <c r="M29"/>
  <c r="M31"/>
  <c r="M33"/>
  <c r="M35"/>
  <c r="M37"/>
  <c r="H78"/>
  <c r="F78" i="837"/>
  <c r="J22"/>
  <c r="N22" s="1"/>
  <c r="J38"/>
  <c r="N38" s="1"/>
  <c r="J26"/>
  <c r="N26" s="1"/>
  <c r="J20"/>
  <c r="N20" s="1"/>
  <c r="J24"/>
  <c r="N24" s="1"/>
  <c r="J28"/>
  <c r="N28" s="1"/>
  <c r="J32"/>
  <c r="N32" s="1"/>
  <c r="J36"/>
  <c r="N36" s="1"/>
  <c r="J10"/>
  <c r="N10" s="1"/>
  <c r="M10"/>
  <c r="J19"/>
  <c r="N19" s="1"/>
  <c r="M19"/>
  <c r="J23"/>
  <c r="N23" s="1"/>
  <c r="M23"/>
  <c r="J27"/>
  <c r="N27" s="1"/>
  <c r="M27"/>
  <c r="M31"/>
  <c r="J31"/>
  <c r="N31" s="1"/>
  <c r="M35"/>
  <c r="J35"/>
  <c r="N35" s="1"/>
  <c r="J45"/>
  <c r="N45" s="1"/>
  <c r="M45"/>
  <c r="M53"/>
  <c r="J53"/>
  <c r="N53" s="1"/>
  <c r="J61"/>
  <c r="N61" s="1"/>
  <c r="M61"/>
  <c r="J70"/>
  <c r="N70" s="1"/>
  <c r="M70"/>
  <c r="J73"/>
  <c r="N73" s="1"/>
  <c r="M73"/>
  <c r="J8"/>
  <c r="N8" s="1"/>
  <c r="M8"/>
  <c r="M43"/>
  <c r="J43"/>
  <c r="N43" s="1"/>
  <c r="J51"/>
  <c r="N51" s="1"/>
  <c r="M51"/>
  <c r="M59"/>
  <c r="J59"/>
  <c r="N59" s="1"/>
  <c r="M68"/>
  <c r="J68"/>
  <c r="N68" s="1"/>
  <c r="H78"/>
  <c r="J6"/>
  <c r="M6"/>
  <c r="J14"/>
  <c r="N14" s="1"/>
  <c r="M14"/>
  <c r="J17"/>
  <c r="N17" s="1"/>
  <c r="M17"/>
  <c r="M21"/>
  <c r="J21"/>
  <c r="N21" s="1"/>
  <c r="J25"/>
  <c r="N25" s="1"/>
  <c r="M25"/>
  <c r="J29"/>
  <c r="N29" s="1"/>
  <c r="M29"/>
  <c r="J33"/>
  <c r="N33" s="1"/>
  <c r="M33"/>
  <c r="J37"/>
  <c r="N37" s="1"/>
  <c r="M37"/>
  <c r="J41"/>
  <c r="N41" s="1"/>
  <c r="M41"/>
  <c r="J49"/>
  <c r="N49" s="1"/>
  <c r="M49"/>
  <c r="J57"/>
  <c r="N57" s="1"/>
  <c r="M57"/>
  <c r="J75"/>
  <c r="N75" s="1"/>
  <c r="M75"/>
  <c r="J12"/>
  <c r="N12" s="1"/>
  <c r="M12"/>
  <c r="M47"/>
  <c r="J47"/>
  <c r="N47" s="1"/>
  <c r="J55"/>
  <c r="N55" s="1"/>
  <c r="M55"/>
  <c r="M63"/>
  <c r="J63"/>
  <c r="N63" s="1"/>
  <c r="E78"/>
  <c r="M7"/>
  <c r="M9"/>
  <c r="M11"/>
  <c r="M13"/>
  <c r="M15"/>
  <c r="M40"/>
  <c r="M42"/>
  <c r="M44"/>
  <c r="M46"/>
  <c r="M48"/>
  <c r="M50"/>
  <c r="M52"/>
  <c r="M54"/>
  <c r="M56"/>
  <c r="M58"/>
  <c r="M60"/>
  <c r="M62"/>
  <c r="M64"/>
  <c r="M67"/>
  <c r="M69"/>
  <c r="M71"/>
  <c r="J53" i="836"/>
  <c r="N53" s="1"/>
  <c r="J41"/>
  <c r="N41" s="1"/>
  <c r="J57"/>
  <c r="N57" s="1"/>
  <c r="J25"/>
  <c r="N25" s="1"/>
  <c r="M25"/>
  <c r="M12"/>
  <c r="J12"/>
  <c r="N12" s="1"/>
  <c r="J23"/>
  <c r="N23" s="1"/>
  <c r="M23"/>
  <c r="J31"/>
  <c r="N31" s="1"/>
  <c r="M31"/>
  <c r="J8"/>
  <c r="N8" s="1"/>
  <c r="M8"/>
  <c r="J19"/>
  <c r="N19" s="1"/>
  <c r="M19"/>
  <c r="J27"/>
  <c r="N27" s="1"/>
  <c r="M27"/>
  <c r="J35"/>
  <c r="N35" s="1"/>
  <c r="M35"/>
  <c r="J17"/>
  <c r="N17" s="1"/>
  <c r="M17"/>
  <c r="J33"/>
  <c r="N33" s="1"/>
  <c r="M33"/>
  <c r="J10"/>
  <c r="N10" s="1"/>
  <c r="M10"/>
  <c r="J21"/>
  <c r="N21" s="1"/>
  <c r="M21"/>
  <c r="J29"/>
  <c r="N29" s="1"/>
  <c r="M29"/>
  <c r="J37"/>
  <c r="N37" s="1"/>
  <c r="M37"/>
  <c r="H6"/>
  <c r="H78" s="1"/>
  <c r="J14"/>
  <c r="N14" s="1"/>
  <c r="J43"/>
  <c r="N43" s="1"/>
  <c r="J47"/>
  <c r="N47" s="1"/>
  <c r="J51"/>
  <c r="N51" s="1"/>
  <c r="J55"/>
  <c r="N55" s="1"/>
  <c r="J59"/>
  <c r="N59" s="1"/>
  <c r="J63"/>
  <c r="N63" s="1"/>
  <c r="J70"/>
  <c r="N70" s="1"/>
  <c r="J13"/>
  <c r="N13" s="1"/>
  <c r="M13"/>
  <c r="J42"/>
  <c r="N42" s="1"/>
  <c r="M42"/>
  <c r="J46"/>
  <c r="N46" s="1"/>
  <c r="M46"/>
  <c r="J50"/>
  <c r="N50" s="1"/>
  <c r="M50"/>
  <c r="J54"/>
  <c r="N54" s="1"/>
  <c r="M54"/>
  <c r="J58"/>
  <c r="N58" s="1"/>
  <c r="M58"/>
  <c r="J62"/>
  <c r="N62" s="1"/>
  <c r="M62"/>
  <c r="J69"/>
  <c r="N69" s="1"/>
  <c r="M69"/>
  <c r="J15"/>
  <c r="N15" s="1"/>
  <c r="M15"/>
  <c r="J40"/>
  <c r="N40" s="1"/>
  <c r="M40"/>
  <c r="J44"/>
  <c r="N44" s="1"/>
  <c r="M44"/>
  <c r="J48"/>
  <c r="N48" s="1"/>
  <c r="M48"/>
  <c r="J52"/>
  <c r="N52" s="1"/>
  <c r="M52"/>
  <c r="J56"/>
  <c r="N56" s="1"/>
  <c r="M56"/>
  <c r="J60"/>
  <c r="N60" s="1"/>
  <c r="M60"/>
  <c r="J64"/>
  <c r="N64" s="1"/>
  <c r="M64"/>
  <c r="J67"/>
  <c r="N67" s="1"/>
  <c r="M67"/>
  <c r="J71"/>
  <c r="N71" s="1"/>
  <c r="M71"/>
  <c r="J7"/>
  <c r="N7" s="1"/>
  <c r="J9"/>
  <c r="N9" s="1"/>
  <c r="J11"/>
  <c r="N11" s="1"/>
  <c r="J18"/>
  <c r="N18" s="1"/>
  <c r="J20"/>
  <c r="N20" s="1"/>
  <c r="J22"/>
  <c r="N22" s="1"/>
  <c r="J24"/>
  <c r="N24" s="1"/>
  <c r="J26"/>
  <c r="N26" s="1"/>
  <c r="J28"/>
  <c r="N28" s="1"/>
  <c r="J30"/>
  <c r="N30" s="1"/>
  <c r="J32"/>
  <c r="N32" s="1"/>
  <c r="J34"/>
  <c r="N34" s="1"/>
  <c r="J36"/>
  <c r="N36" s="1"/>
  <c r="J38"/>
  <c r="N38" s="1"/>
  <c r="J74"/>
  <c r="N74" s="1"/>
  <c r="J76"/>
  <c r="N76" s="1"/>
  <c r="J64" i="835"/>
  <c r="N64" s="1"/>
  <c r="M42"/>
  <c r="J42"/>
  <c r="N42" s="1"/>
  <c r="M50"/>
  <c r="J50"/>
  <c r="N50" s="1"/>
  <c r="M58"/>
  <c r="J58"/>
  <c r="N58" s="1"/>
  <c r="M67"/>
  <c r="J67"/>
  <c r="N67" s="1"/>
  <c r="M8"/>
  <c r="J8"/>
  <c r="N8" s="1"/>
  <c r="M46"/>
  <c r="J46"/>
  <c r="N46" s="1"/>
  <c r="M54"/>
  <c r="J54"/>
  <c r="N54" s="1"/>
  <c r="M62"/>
  <c r="J62"/>
  <c r="N62" s="1"/>
  <c r="J13"/>
  <c r="N13" s="1"/>
  <c r="M22"/>
  <c r="J22"/>
  <c r="N22" s="1"/>
  <c r="M30"/>
  <c r="J30"/>
  <c r="N30" s="1"/>
  <c r="M38"/>
  <c r="J38"/>
  <c r="N38" s="1"/>
  <c r="M9"/>
  <c r="J9"/>
  <c r="N9" s="1"/>
  <c r="J12"/>
  <c r="N12" s="1"/>
  <c r="M12"/>
  <c r="J20"/>
  <c r="N20" s="1"/>
  <c r="M20"/>
  <c r="J28"/>
  <c r="N28" s="1"/>
  <c r="M28"/>
  <c r="M36"/>
  <c r="J36"/>
  <c r="N36" s="1"/>
  <c r="J43"/>
  <c r="N43" s="1"/>
  <c r="M43"/>
  <c r="M47"/>
  <c r="J47"/>
  <c r="N47" s="1"/>
  <c r="J51"/>
  <c r="N51" s="1"/>
  <c r="M51"/>
  <c r="M55"/>
  <c r="J55"/>
  <c r="N55" s="1"/>
  <c r="J59"/>
  <c r="N59" s="1"/>
  <c r="M59"/>
  <c r="J63"/>
  <c r="N63" s="1"/>
  <c r="M63"/>
  <c r="J68"/>
  <c r="N68" s="1"/>
  <c r="M68"/>
  <c r="J75"/>
  <c r="N75" s="1"/>
  <c r="M75"/>
  <c r="M14"/>
  <c r="J14"/>
  <c r="N14" s="1"/>
  <c r="M18"/>
  <c r="J18"/>
  <c r="N18" s="1"/>
  <c r="J26"/>
  <c r="N26" s="1"/>
  <c r="M26"/>
  <c r="M34"/>
  <c r="J34"/>
  <c r="N34" s="1"/>
  <c r="J7"/>
  <c r="N7" s="1"/>
  <c r="M7"/>
  <c r="J11"/>
  <c r="N11" s="1"/>
  <c r="M11"/>
  <c r="M24"/>
  <c r="J24"/>
  <c r="N24" s="1"/>
  <c r="J32"/>
  <c r="N32" s="1"/>
  <c r="M32"/>
  <c r="J41"/>
  <c r="N41" s="1"/>
  <c r="M41"/>
  <c r="J45"/>
  <c r="N45" s="1"/>
  <c r="M45"/>
  <c r="J49"/>
  <c r="N49" s="1"/>
  <c r="M49"/>
  <c r="M53"/>
  <c r="J53"/>
  <c r="N53" s="1"/>
  <c r="J57"/>
  <c r="N57" s="1"/>
  <c r="M57"/>
  <c r="M61"/>
  <c r="J61"/>
  <c r="N61" s="1"/>
  <c r="M70"/>
  <c r="J70"/>
  <c r="N70" s="1"/>
  <c r="J73"/>
  <c r="N73" s="1"/>
  <c r="M73"/>
  <c r="N6"/>
  <c r="M10"/>
  <c r="M17"/>
  <c r="M19"/>
  <c r="M21"/>
  <c r="M23"/>
  <c r="M25"/>
  <c r="M27"/>
  <c r="M29"/>
  <c r="M31"/>
  <c r="M33"/>
  <c r="M35"/>
  <c r="M37"/>
  <c r="M69"/>
  <c r="M71"/>
  <c r="E78"/>
  <c r="H78"/>
  <c r="J11" i="834"/>
  <c r="N11" s="1"/>
  <c r="J67"/>
  <c r="N67" s="1"/>
  <c r="J7"/>
  <c r="N7" s="1"/>
  <c r="J15"/>
  <c r="N15" s="1"/>
  <c r="J24"/>
  <c r="N24" s="1"/>
  <c r="M24"/>
  <c r="M40"/>
  <c r="J40"/>
  <c r="N40" s="1"/>
  <c r="M48"/>
  <c r="J48"/>
  <c r="N48" s="1"/>
  <c r="M56"/>
  <c r="J56"/>
  <c r="N56" s="1"/>
  <c r="M64"/>
  <c r="J64"/>
  <c r="N64" s="1"/>
  <c r="J22"/>
  <c r="N22" s="1"/>
  <c r="M22"/>
  <c r="J38"/>
  <c r="N38" s="1"/>
  <c r="M38"/>
  <c r="M9"/>
  <c r="J9"/>
  <c r="N9" s="1"/>
  <c r="J18"/>
  <c r="N18" s="1"/>
  <c r="M18"/>
  <c r="J26"/>
  <c r="N26" s="1"/>
  <c r="M26"/>
  <c r="J34"/>
  <c r="N34" s="1"/>
  <c r="M34"/>
  <c r="J32"/>
  <c r="N32" s="1"/>
  <c r="M32"/>
  <c r="M13"/>
  <c r="J13"/>
  <c r="N13" s="1"/>
  <c r="J30"/>
  <c r="N30" s="1"/>
  <c r="M30"/>
  <c r="J20"/>
  <c r="N20" s="1"/>
  <c r="M20"/>
  <c r="J28"/>
  <c r="N28" s="1"/>
  <c r="M28"/>
  <c r="J36"/>
  <c r="N36" s="1"/>
  <c r="M36"/>
  <c r="M44"/>
  <c r="J44"/>
  <c r="N44" s="1"/>
  <c r="M52"/>
  <c r="J52"/>
  <c r="N52" s="1"/>
  <c r="M60"/>
  <c r="J60"/>
  <c r="N60" s="1"/>
  <c r="M69"/>
  <c r="J69"/>
  <c r="N69" s="1"/>
  <c r="J45"/>
  <c r="N45" s="1"/>
  <c r="M45"/>
  <c r="J49"/>
  <c r="N49" s="1"/>
  <c r="M49"/>
  <c r="J53"/>
  <c r="N53" s="1"/>
  <c r="M53"/>
  <c r="J57"/>
  <c r="N57" s="1"/>
  <c r="M57"/>
  <c r="J70"/>
  <c r="N70" s="1"/>
  <c r="M70"/>
  <c r="J71"/>
  <c r="N71" s="1"/>
  <c r="M71"/>
  <c r="J10"/>
  <c r="N10" s="1"/>
  <c r="M10"/>
  <c r="J14"/>
  <c r="N14" s="1"/>
  <c r="M14"/>
  <c r="J41"/>
  <c r="N41" s="1"/>
  <c r="M41"/>
  <c r="J61"/>
  <c r="N61" s="1"/>
  <c r="M61"/>
  <c r="J8"/>
  <c r="N8" s="1"/>
  <c r="M8"/>
  <c r="J12"/>
  <c r="N12" s="1"/>
  <c r="M12"/>
  <c r="J43"/>
  <c r="N43" s="1"/>
  <c r="M43"/>
  <c r="J47"/>
  <c r="N47" s="1"/>
  <c r="M47"/>
  <c r="J51"/>
  <c r="N51" s="1"/>
  <c r="M51"/>
  <c r="J55"/>
  <c r="N55" s="1"/>
  <c r="M55"/>
  <c r="J59"/>
  <c r="N59" s="1"/>
  <c r="M59"/>
  <c r="J63"/>
  <c r="N63" s="1"/>
  <c r="M63"/>
  <c r="J68"/>
  <c r="N68" s="1"/>
  <c r="M68"/>
  <c r="C78"/>
  <c r="H6"/>
  <c r="J17"/>
  <c r="N17" s="1"/>
  <c r="J19"/>
  <c r="N19" s="1"/>
  <c r="J21"/>
  <c r="N21" s="1"/>
  <c r="J23"/>
  <c r="N23" s="1"/>
  <c r="J25"/>
  <c r="N25" s="1"/>
  <c r="J27"/>
  <c r="N27" s="1"/>
  <c r="J29"/>
  <c r="N29" s="1"/>
  <c r="J31"/>
  <c r="N31" s="1"/>
  <c r="J33"/>
  <c r="N33" s="1"/>
  <c r="J35"/>
  <c r="N35" s="1"/>
  <c r="J37"/>
  <c r="N37" s="1"/>
  <c r="J74"/>
  <c r="N74" s="1"/>
  <c r="J76"/>
  <c r="N76" s="1"/>
  <c r="E78" i="833"/>
  <c r="J9"/>
  <c r="N9" s="1"/>
  <c r="J24"/>
  <c r="N24" s="1"/>
  <c r="J28"/>
  <c r="N28" s="1"/>
  <c r="M15"/>
  <c r="J15"/>
  <c r="N15" s="1"/>
  <c r="H6"/>
  <c r="J26"/>
  <c r="N26" s="1"/>
  <c r="J30"/>
  <c r="N30" s="1"/>
  <c r="J34"/>
  <c r="N34" s="1"/>
  <c r="J38"/>
  <c r="N38" s="1"/>
  <c r="J70"/>
  <c r="N70" s="1"/>
  <c r="J71"/>
  <c r="N71" s="1"/>
  <c r="M71"/>
  <c r="J29"/>
  <c r="N29" s="1"/>
  <c r="M29"/>
  <c r="J33"/>
  <c r="N33" s="1"/>
  <c r="M33"/>
  <c r="J37"/>
  <c r="N37" s="1"/>
  <c r="M37"/>
  <c r="J7"/>
  <c r="N7" s="1"/>
  <c r="H78"/>
  <c r="M7"/>
  <c r="J12"/>
  <c r="N12" s="1"/>
  <c r="M12"/>
  <c r="J27"/>
  <c r="N27" s="1"/>
  <c r="M27"/>
  <c r="J31"/>
  <c r="N31" s="1"/>
  <c r="M31"/>
  <c r="J35"/>
  <c r="N35" s="1"/>
  <c r="M35"/>
  <c r="J14"/>
  <c r="N14" s="1"/>
  <c r="M14"/>
  <c r="J8"/>
  <c r="N8" s="1"/>
  <c r="J10"/>
  <c r="N10" s="1"/>
  <c r="J17"/>
  <c r="N17" s="1"/>
  <c r="J19"/>
  <c r="N19" s="1"/>
  <c r="J21"/>
  <c r="N21" s="1"/>
  <c r="J23"/>
  <c r="N23" s="1"/>
  <c r="J25"/>
  <c r="N25" s="1"/>
  <c r="J40"/>
  <c r="N40" s="1"/>
  <c r="J42"/>
  <c r="N42" s="1"/>
  <c r="J44"/>
  <c r="N44" s="1"/>
  <c r="J46"/>
  <c r="N46" s="1"/>
  <c r="J48"/>
  <c r="N48" s="1"/>
  <c r="J50"/>
  <c r="N50" s="1"/>
  <c r="J52"/>
  <c r="N52" s="1"/>
  <c r="J54"/>
  <c r="N54" s="1"/>
  <c r="J56"/>
  <c r="N56" s="1"/>
  <c r="J58"/>
  <c r="N58" s="1"/>
  <c r="J60"/>
  <c r="N60" s="1"/>
  <c r="J62"/>
  <c r="N62" s="1"/>
  <c r="J64"/>
  <c r="N64" s="1"/>
  <c r="J67"/>
  <c r="N67" s="1"/>
  <c r="J69"/>
  <c r="N69" s="1"/>
  <c r="J74"/>
  <c r="N74" s="1"/>
  <c r="J76"/>
  <c r="N76" s="1"/>
  <c r="H12" i="832"/>
  <c r="M12" s="1"/>
  <c r="F78"/>
  <c r="H26"/>
  <c r="M26" s="1"/>
  <c r="H70"/>
  <c r="M70" s="1"/>
  <c r="M43"/>
  <c r="J43"/>
  <c r="N43" s="1"/>
  <c r="M45"/>
  <c r="J45"/>
  <c r="N45" s="1"/>
  <c r="M47"/>
  <c r="J47"/>
  <c r="N47" s="1"/>
  <c r="M49"/>
  <c r="J49"/>
  <c r="N49" s="1"/>
  <c r="M53"/>
  <c r="J53"/>
  <c r="N53" s="1"/>
  <c r="M55"/>
  <c r="J55"/>
  <c r="N55" s="1"/>
  <c r="M57"/>
  <c r="J57"/>
  <c r="N57" s="1"/>
  <c r="M59"/>
  <c r="J59"/>
  <c r="N59" s="1"/>
  <c r="M61"/>
  <c r="J61"/>
  <c r="N61" s="1"/>
  <c r="M63"/>
  <c r="J63"/>
  <c r="N63" s="1"/>
  <c r="M68"/>
  <c r="J68"/>
  <c r="N68" s="1"/>
  <c r="J70"/>
  <c r="N70" s="1"/>
  <c r="M14"/>
  <c r="J14"/>
  <c r="N14" s="1"/>
  <c r="M41"/>
  <c r="J41"/>
  <c r="N41" s="1"/>
  <c r="M51"/>
  <c r="J51"/>
  <c r="N51" s="1"/>
  <c r="E78"/>
  <c r="M6"/>
  <c r="M8"/>
  <c r="M10"/>
  <c r="M17"/>
  <c r="M19"/>
  <c r="J40"/>
  <c r="N40" s="1"/>
  <c r="M40"/>
  <c r="J44"/>
  <c r="N44" s="1"/>
  <c r="M44"/>
  <c r="J48"/>
  <c r="N48" s="1"/>
  <c r="M48"/>
  <c r="J52"/>
  <c r="N52" s="1"/>
  <c r="M52"/>
  <c r="J56"/>
  <c r="N56" s="1"/>
  <c r="M56"/>
  <c r="J60"/>
  <c r="N60" s="1"/>
  <c r="M60"/>
  <c r="J67"/>
  <c r="N67" s="1"/>
  <c r="M67"/>
  <c r="J71"/>
  <c r="N71" s="1"/>
  <c r="M71"/>
  <c r="J13"/>
  <c r="N13" s="1"/>
  <c r="M13"/>
  <c r="J42"/>
  <c r="N42" s="1"/>
  <c r="M42"/>
  <c r="J46"/>
  <c r="N46" s="1"/>
  <c r="M46"/>
  <c r="J50"/>
  <c r="N50" s="1"/>
  <c r="M50"/>
  <c r="J54"/>
  <c r="N54" s="1"/>
  <c r="M54"/>
  <c r="J58"/>
  <c r="N58" s="1"/>
  <c r="M58"/>
  <c r="J62"/>
  <c r="N62" s="1"/>
  <c r="M62"/>
  <c r="J69"/>
  <c r="N69" s="1"/>
  <c r="M69"/>
  <c r="J15"/>
  <c r="N15" s="1"/>
  <c r="M15"/>
  <c r="J64"/>
  <c r="N64" s="1"/>
  <c r="M64"/>
  <c r="N6"/>
  <c r="J7"/>
  <c r="N7" s="1"/>
  <c r="J9"/>
  <c r="N9" s="1"/>
  <c r="J11"/>
  <c r="N11" s="1"/>
  <c r="J18"/>
  <c r="N18" s="1"/>
  <c r="J20"/>
  <c r="N20" s="1"/>
  <c r="J22"/>
  <c r="N22" s="1"/>
  <c r="J24"/>
  <c r="N24" s="1"/>
  <c r="J26"/>
  <c r="N26" s="1"/>
  <c r="J28"/>
  <c r="N28" s="1"/>
  <c r="J30"/>
  <c r="N30" s="1"/>
  <c r="J32"/>
  <c r="N32" s="1"/>
  <c r="J34"/>
  <c r="N34" s="1"/>
  <c r="J36"/>
  <c r="N36" s="1"/>
  <c r="J38"/>
  <c r="N38" s="1"/>
  <c r="J74"/>
  <c r="N74" s="1"/>
  <c r="J76"/>
  <c r="N76" s="1"/>
  <c r="J11" i="831"/>
  <c r="N11" s="1"/>
  <c r="J42"/>
  <c r="N42" s="1"/>
  <c r="J50"/>
  <c r="N50" s="1"/>
  <c r="J58"/>
  <c r="N58" s="1"/>
  <c r="J67"/>
  <c r="N67" s="1"/>
  <c r="M13"/>
  <c r="J13"/>
  <c r="N13" s="1"/>
  <c r="M44"/>
  <c r="J44"/>
  <c r="N44" s="1"/>
  <c r="M60"/>
  <c r="J60"/>
  <c r="N60" s="1"/>
  <c r="M70"/>
  <c r="J70"/>
  <c r="N70" s="1"/>
  <c r="M9"/>
  <c r="J9"/>
  <c r="N9" s="1"/>
  <c r="M40"/>
  <c r="J40"/>
  <c r="N40" s="1"/>
  <c r="M48"/>
  <c r="J48"/>
  <c r="N48" s="1"/>
  <c r="M56"/>
  <c r="J56"/>
  <c r="N56" s="1"/>
  <c r="M64"/>
  <c r="J64"/>
  <c r="N64" s="1"/>
  <c r="M52"/>
  <c r="J52"/>
  <c r="N52" s="1"/>
  <c r="M18"/>
  <c r="J18"/>
  <c r="N18" s="1"/>
  <c r="J20"/>
  <c r="N20" s="1"/>
  <c r="M20"/>
  <c r="M22"/>
  <c r="J22"/>
  <c r="N22" s="1"/>
  <c r="J24"/>
  <c r="N24" s="1"/>
  <c r="M24"/>
  <c r="M26"/>
  <c r="J26"/>
  <c r="N26" s="1"/>
  <c r="J28"/>
  <c r="N28" s="1"/>
  <c r="M28"/>
  <c r="J30"/>
  <c r="N30" s="1"/>
  <c r="M30"/>
  <c r="M32"/>
  <c r="J32"/>
  <c r="N32" s="1"/>
  <c r="J34"/>
  <c r="N34" s="1"/>
  <c r="M34"/>
  <c r="M36"/>
  <c r="J36"/>
  <c r="N36" s="1"/>
  <c r="J38"/>
  <c r="N38" s="1"/>
  <c r="M38"/>
  <c r="J8"/>
  <c r="N8" s="1"/>
  <c r="M8"/>
  <c r="J12"/>
  <c r="N12" s="1"/>
  <c r="M12"/>
  <c r="J43"/>
  <c r="N43" s="1"/>
  <c r="M43"/>
  <c r="J47"/>
  <c r="N47" s="1"/>
  <c r="M47"/>
  <c r="J51"/>
  <c r="N51" s="1"/>
  <c r="M51"/>
  <c r="J55"/>
  <c r="N55" s="1"/>
  <c r="M55"/>
  <c r="J68"/>
  <c r="N68" s="1"/>
  <c r="M68"/>
  <c r="J10"/>
  <c r="N10" s="1"/>
  <c r="M10"/>
  <c r="J14"/>
  <c r="N14" s="1"/>
  <c r="M14"/>
  <c r="J41"/>
  <c r="N41" s="1"/>
  <c r="M41"/>
  <c r="J45"/>
  <c r="N45" s="1"/>
  <c r="M45"/>
  <c r="J49"/>
  <c r="N49" s="1"/>
  <c r="M49"/>
  <c r="J53"/>
  <c r="N53" s="1"/>
  <c r="M53"/>
  <c r="J57"/>
  <c r="N57" s="1"/>
  <c r="M57"/>
  <c r="J61"/>
  <c r="N61" s="1"/>
  <c r="M61"/>
  <c r="J59"/>
  <c r="N59" s="1"/>
  <c r="M59"/>
  <c r="J63"/>
  <c r="N63" s="1"/>
  <c r="M63"/>
  <c r="J71"/>
  <c r="N71" s="1"/>
  <c r="M71"/>
  <c r="H6"/>
  <c r="J17"/>
  <c r="N17" s="1"/>
  <c r="J19"/>
  <c r="N19" s="1"/>
  <c r="J21"/>
  <c r="N21" s="1"/>
  <c r="J23"/>
  <c r="N23" s="1"/>
  <c r="J25"/>
  <c r="N25" s="1"/>
  <c r="J27"/>
  <c r="N27" s="1"/>
  <c r="J29"/>
  <c r="N29" s="1"/>
  <c r="J31"/>
  <c r="N31" s="1"/>
  <c r="J33"/>
  <c r="N33" s="1"/>
  <c r="J35"/>
  <c r="N35" s="1"/>
  <c r="J37"/>
  <c r="N37" s="1"/>
  <c r="J69"/>
  <c r="N69" s="1"/>
  <c r="J74"/>
  <c r="N74" s="1"/>
  <c r="J76"/>
  <c r="N76" s="1"/>
  <c r="H71" i="830"/>
  <c r="M71" s="1"/>
  <c r="F78"/>
  <c r="H69"/>
  <c r="M69" s="1"/>
  <c r="J53"/>
  <c r="N53" s="1"/>
  <c r="J41"/>
  <c r="N41" s="1"/>
  <c r="J57"/>
  <c r="N57" s="1"/>
  <c r="J33"/>
  <c r="N33" s="1"/>
  <c r="M33"/>
  <c r="J23"/>
  <c r="N23" s="1"/>
  <c r="M23"/>
  <c r="J31"/>
  <c r="N31" s="1"/>
  <c r="M31"/>
  <c r="J19"/>
  <c r="N19" s="1"/>
  <c r="M19"/>
  <c r="J27"/>
  <c r="N27" s="1"/>
  <c r="M27"/>
  <c r="J35"/>
  <c r="N35" s="1"/>
  <c r="M35"/>
  <c r="J17"/>
  <c r="N17" s="1"/>
  <c r="M17"/>
  <c r="J25"/>
  <c r="N25" s="1"/>
  <c r="M25"/>
  <c r="J21"/>
  <c r="N21" s="1"/>
  <c r="M21"/>
  <c r="J29"/>
  <c r="N29" s="1"/>
  <c r="M29"/>
  <c r="J37"/>
  <c r="N37" s="1"/>
  <c r="M37"/>
  <c r="E78"/>
  <c r="J7"/>
  <c r="N7" s="1"/>
  <c r="J11"/>
  <c r="N11" s="1"/>
  <c r="J43"/>
  <c r="N43" s="1"/>
  <c r="J47"/>
  <c r="N47" s="1"/>
  <c r="J51"/>
  <c r="N51" s="1"/>
  <c r="J55"/>
  <c r="N55" s="1"/>
  <c r="J59"/>
  <c r="N59" s="1"/>
  <c r="J63"/>
  <c r="N63" s="1"/>
  <c r="J70"/>
  <c r="N70" s="1"/>
  <c r="J42"/>
  <c r="N42" s="1"/>
  <c r="M42"/>
  <c r="J50"/>
  <c r="N50" s="1"/>
  <c r="M50"/>
  <c r="J54"/>
  <c r="N54" s="1"/>
  <c r="M54"/>
  <c r="J58"/>
  <c r="N58" s="1"/>
  <c r="M58"/>
  <c r="J8"/>
  <c r="N8" s="1"/>
  <c r="M8"/>
  <c r="J12"/>
  <c r="N12" s="1"/>
  <c r="M12"/>
  <c r="J40"/>
  <c r="N40" s="1"/>
  <c r="M40"/>
  <c r="J44"/>
  <c r="N44" s="1"/>
  <c r="M44"/>
  <c r="J48"/>
  <c r="N48" s="1"/>
  <c r="M48"/>
  <c r="J52"/>
  <c r="N52" s="1"/>
  <c r="M52"/>
  <c r="J56"/>
  <c r="N56" s="1"/>
  <c r="M56"/>
  <c r="J60"/>
  <c r="N60" s="1"/>
  <c r="M60"/>
  <c r="J64"/>
  <c r="N64" s="1"/>
  <c r="M64"/>
  <c r="J67"/>
  <c r="N67" s="1"/>
  <c r="M67"/>
  <c r="J10"/>
  <c r="N10" s="1"/>
  <c r="M10"/>
  <c r="J46"/>
  <c r="N46" s="1"/>
  <c r="M46"/>
  <c r="J62"/>
  <c r="N62" s="1"/>
  <c r="M62"/>
  <c r="J15"/>
  <c r="N15" s="1"/>
  <c r="M15"/>
  <c r="H6"/>
  <c r="J13"/>
  <c r="N13" s="1"/>
  <c r="J18"/>
  <c r="N18" s="1"/>
  <c r="J20"/>
  <c r="N20" s="1"/>
  <c r="J22"/>
  <c r="N22" s="1"/>
  <c r="J24"/>
  <c r="N24" s="1"/>
  <c r="J26"/>
  <c r="N26" s="1"/>
  <c r="J28"/>
  <c r="N28" s="1"/>
  <c r="J30"/>
  <c r="N30" s="1"/>
  <c r="J32"/>
  <c r="N32" s="1"/>
  <c r="J34"/>
  <c r="N34" s="1"/>
  <c r="J36"/>
  <c r="N36" s="1"/>
  <c r="J38"/>
  <c r="N38" s="1"/>
  <c r="J74"/>
  <c r="N74" s="1"/>
  <c r="J76"/>
  <c r="N76" s="1"/>
  <c r="F78" i="829"/>
  <c r="H15"/>
  <c r="J15" s="1"/>
  <c r="N15" s="1"/>
  <c r="J46"/>
  <c r="N46" s="1"/>
  <c r="J54"/>
  <c r="N54" s="1"/>
  <c r="J62"/>
  <c r="N62" s="1"/>
  <c r="J40"/>
  <c r="N40" s="1"/>
  <c r="J48"/>
  <c r="N48" s="1"/>
  <c r="J56"/>
  <c r="N56" s="1"/>
  <c r="J64"/>
  <c r="N64" s="1"/>
  <c r="M8"/>
  <c r="J8"/>
  <c r="N8" s="1"/>
  <c r="M29"/>
  <c r="J29"/>
  <c r="N29" s="1"/>
  <c r="M69"/>
  <c r="J69"/>
  <c r="N69" s="1"/>
  <c r="J13"/>
  <c r="N13" s="1"/>
  <c r="M13"/>
  <c r="M25"/>
  <c r="J25"/>
  <c r="N25" s="1"/>
  <c r="J67"/>
  <c r="N67" s="1"/>
  <c r="M67"/>
  <c r="M21"/>
  <c r="J21"/>
  <c r="N21" s="1"/>
  <c r="M37"/>
  <c r="J37"/>
  <c r="N37" s="1"/>
  <c r="M17"/>
  <c r="J17"/>
  <c r="N17" s="1"/>
  <c r="M33"/>
  <c r="J33"/>
  <c r="N33" s="1"/>
  <c r="J6"/>
  <c r="N6" s="1"/>
  <c r="J10"/>
  <c r="N10" s="1"/>
  <c r="J19"/>
  <c r="N19" s="1"/>
  <c r="J23"/>
  <c r="N23" s="1"/>
  <c r="J27"/>
  <c r="N27" s="1"/>
  <c r="J31"/>
  <c r="N31" s="1"/>
  <c r="J35"/>
  <c r="N35" s="1"/>
  <c r="J7"/>
  <c r="N7" s="1"/>
  <c r="M7"/>
  <c r="M11"/>
  <c r="J11"/>
  <c r="N11" s="1"/>
  <c r="J28"/>
  <c r="N28" s="1"/>
  <c r="M28"/>
  <c r="M32"/>
  <c r="J32"/>
  <c r="N32" s="1"/>
  <c r="J36"/>
  <c r="N36" s="1"/>
  <c r="M36"/>
  <c r="J70"/>
  <c r="N70" s="1"/>
  <c r="M70"/>
  <c r="J73"/>
  <c r="N73" s="1"/>
  <c r="M73"/>
  <c r="J20"/>
  <c r="N20" s="1"/>
  <c r="M20"/>
  <c r="M24"/>
  <c r="J24"/>
  <c r="N24" s="1"/>
  <c r="M75"/>
  <c r="J75"/>
  <c r="N75" s="1"/>
  <c r="J9"/>
  <c r="N9" s="1"/>
  <c r="M9"/>
  <c r="M18"/>
  <c r="J18"/>
  <c r="N18" s="1"/>
  <c r="M22"/>
  <c r="J22"/>
  <c r="N22" s="1"/>
  <c r="J26"/>
  <c r="N26" s="1"/>
  <c r="M26"/>
  <c r="M30"/>
  <c r="J30"/>
  <c r="N30" s="1"/>
  <c r="J34"/>
  <c r="N34" s="1"/>
  <c r="M34"/>
  <c r="J38"/>
  <c r="N38" s="1"/>
  <c r="M38"/>
  <c r="M12"/>
  <c r="M14"/>
  <c r="M41"/>
  <c r="M43"/>
  <c r="M45"/>
  <c r="M47"/>
  <c r="M49"/>
  <c r="M51"/>
  <c r="M53"/>
  <c r="M55"/>
  <c r="M57"/>
  <c r="M59"/>
  <c r="M61"/>
  <c r="M63"/>
  <c r="M68"/>
  <c r="M71"/>
  <c r="E78"/>
  <c r="M31" i="828"/>
  <c r="J31"/>
  <c r="N31" s="1"/>
  <c r="M27"/>
  <c r="J27"/>
  <c r="N27" s="1"/>
  <c r="M23"/>
  <c r="J23"/>
  <c r="N23" s="1"/>
  <c r="M8"/>
  <c r="J8"/>
  <c r="N8" s="1"/>
  <c r="M19"/>
  <c r="J19"/>
  <c r="N19" s="1"/>
  <c r="M35"/>
  <c r="J35"/>
  <c r="N35" s="1"/>
  <c r="J6"/>
  <c r="N6" s="1"/>
  <c r="J10"/>
  <c r="N10" s="1"/>
  <c r="J17"/>
  <c r="N17" s="1"/>
  <c r="J21"/>
  <c r="N21" s="1"/>
  <c r="J25"/>
  <c r="N25" s="1"/>
  <c r="J29"/>
  <c r="N29" s="1"/>
  <c r="J33"/>
  <c r="N33" s="1"/>
  <c r="J37"/>
  <c r="N37" s="1"/>
  <c r="J48"/>
  <c r="N48" s="1"/>
  <c r="M48"/>
  <c r="M56"/>
  <c r="J56"/>
  <c r="N56" s="1"/>
  <c r="J67"/>
  <c r="N67" s="1"/>
  <c r="M67"/>
  <c r="M7"/>
  <c r="J7"/>
  <c r="N7" s="1"/>
  <c r="M11"/>
  <c r="J11"/>
  <c r="N11" s="1"/>
  <c r="J18"/>
  <c r="N18" s="1"/>
  <c r="M18"/>
  <c r="J22"/>
  <c r="N22" s="1"/>
  <c r="M22"/>
  <c r="J26"/>
  <c r="N26" s="1"/>
  <c r="M26"/>
  <c r="J30"/>
  <c r="N30" s="1"/>
  <c r="M30"/>
  <c r="J34"/>
  <c r="N34" s="1"/>
  <c r="M34"/>
  <c r="M38"/>
  <c r="J38"/>
  <c r="N38" s="1"/>
  <c r="M46"/>
  <c r="J46"/>
  <c r="N46" s="1"/>
  <c r="J54"/>
  <c r="N54" s="1"/>
  <c r="M54"/>
  <c r="J62"/>
  <c r="N62" s="1"/>
  <c r="M62"/>
  <c r="J70"/>
  <c r="N70" s="1"/>
  <c r="M70"/>
  <c r="J75"/>
  <c r="N75" s="1"/>
  <c r="M75"/>
  <c r="M15"/>
  <c r="J15"/>
  <c r="N15" s="1"/>
  <c r="M44"/>
  <c r="J44"/>
  <c r="N44" s="1"/>
  <c r="J52"/>
  <c r="N52" s="1"/>
  <c r="M52"/>
  <c r="M60"/>
  <c r="J60"/>
  <c r="N60" s="1"/>
  <c r="J40"/>
  <c r="N40" s="1"/>
  <c r="M40"/>
  <c r="J64"/>
  <c r="N64" s="1"/>
  <c r="M64"/>
  <c r="J9"/>
  <c r="N9" s="1"/>
  <c r="M9"/>
  <c r="J13"/>
  <c r="N13" s="1"/>
  <c r="M13"/>
  <c r="J20"/>
  <c r="N20" s="1"/>
  <c r="M20"/>
  <c r="M24"/>
  <c r="J24"/>
  <c r="N24" s="1"/>
  <c r="M28"/>
  <c r="J28"/>
  <c r="N28" s="1"/>
  <c r="J32"/>
  <c r="N32" s="1"/>
  <c r="M32"/>
  <c r="J36"/>
  <c r="N36" s="1"/>
  <c r="M36"/>
  <c r="J42"/>
  <c r="N42" s="1"/>
  <c r="M42"/>
  <c r="M50"/>
  <c r="J50"/>
  <c r="N50" s="1"/>
  <c r="J58"/>
  <c r="N58" s="1"/>
  <c r="M58"/>
  <c r="M69"/>
  <c r="J69"/>
  <c r="N69" s="1"/>
  <c r="J73"/>
  <c r="N73" s="1"/>
  <c r="M73"/>
  <c r="E78"/>
  <c r="M12"/>
  <c r="M14"/>
  <c r="M41"/>
  <c r="M43"/>
  <c r="M45"/>
  <c r="M47"/>
  <c r="M49"/>
  <c r="M51"/>
  <c r="M53"/>
  <c r="M55"/>
  <c r="M57"/>
  <c r="M59"/>
  <c r="M61"/>
  <c r="M63"/>
  <c r="M68"/>
  <c r="M71"/>
  <c r="H78"/>
  <c r="J23" i="827"/>
  <c r="N23" s="1"/>
  <c r="J31"/>
  <c r="N31" s="1"/>
  <c r="J51"/>
  <c r="N51" s="1"/>
  <c r="J70"/>
  <c r="N70" s="1"/>
  <c r="J17"/>
  <c r="N17" s="1"/>
  <c r="J25"/>
  <c r="N25" s="1"/>
  <c r="J33"/>
  <c r="N33" s="1"/>
  <c r="J55"/>
  <c r="N55" s="1"/>
  <c r="J12"/>
  <c r="N12" s="1"/>
  <c r="J41"/>
  <c r="N41" s="1"/>
  <c r="J45"/>
  <c r="N45" s="1"/>
  <c r="J49"/>
  <c r="N49" s="1"/>
  <c r="J53"/>
  <c r="N53" s="1"/>
  <c r="J57"/>
  <c r="N57" s="1"/>
  <c r="J61"/>
  <c r="N61" s="1"/>
  <c r="J68"/>
  <c r="N68" s="1"/>
  <c r="E78"/>
  <c r="J50"/>
  <c r="N50" s="1"/>
  <c r="M50"/>
  <c r="J58"/>
  <c r="N58" s="1"/>
  <c r="M58"/>
  <c r="J75"/>
  <c r="N75" s="1"/>
  <c r="M75"/>
  <c r="J15"/>
  <c r="N15" s="1"/>
  <c r="M15"/>
  <c r="J40"/>
  <c r="N40" s="1"/>
  <c r="M40"/>
  <c r="J44"/>
  <c r="N44" s="1"/>
  <c r="M44"/>
  <c r="J48"/>
  <c r="N48" s="1"/>
  <c r="M48"/>
  <c r="J52"/>
  <c r="N52" s="1"/>
  <c r="M52"/>
  <c r="J56"/>
  <c r="N56" s="1"/>
  <c r="M56"/>
  <c r="J60"/>
  <c r="N60" s="1"/>
  <c r="M60"/>
  <c r="J64"/>
  <c r="N64" s="1"/>
  <c r="M64"/>
  <c r="J67"/>
  <c r="N67" s="1"/>
  <c r="M67"/>
  <c r="J71"/>
  <c r="N71" s="1"/>
  <c r="M71"/>
  <c r="J13"/>
  <c r="N13" s="1"/>
  <c r="M13"/>
  <c r="J42"/>
  <c r="N42" s="1"/>
  <c r="M42"/>
  <c r="J46"/>
  <c r="N46" s="1"/>
  <c r="M46"/>
  <c r="J54"/>
  <c r="N54" s="1"/>
  <c r="M54"/>
  <c r="J62"/>
  <c r="N62" s="1"/>
  <c r="M62"/>
  <c r="J69"/>
  <c r="N69" s="1"/>
  <c r="M69"/>
  <c r="J73"/>
  <c r="N73" s="1"/>
  <c r="M73"/>
  <c r="N6"/>
  <c r="J7"/>
  <c r="N7" s="1"/>
  <c r="J9"/>
  <c r="N9" s="1"/>
  <c r="J11"/>
  <c r="N11" s="1"/>
  <c r="J18"/>
  <c r="N18" s="1"/>
  <c r="J20"/>
  <c r="N20" s="1"/>
  <c r="J22"/>
  <c r="N22" s="1"/>
  <c r="J24"/>
  <c r="N24" s="1"/>
  <c r="J26"/>
  <c r="N26" s="1"/>
  <c r="J28"/>
  <c r="N28" s="1"/>
  <c r="J30"/>
  <c r="N30" s="1"/>
  <c r="J32"/>
  <c r="N32" s="1"/>
  <c r="J34"/>
  <c r="N34" s="1"/>
  <c r="J36"/>
  <c r="N36" s="1"/>
  <c r="J38"/>
  <c r="N38" s="1"/>
  <c r="J74"/>
  <c r="N74" s="1"/>
  <c r="J76"/>
  <c r="N76" s="1"/>
  <c r="H78"/>
  <c r="H12" i="826"/>
  <c r="J12" s="1"/>
  <c r="N12" s="1"/>
  <c r="J10"/>
  <c r="N10" s="1"/>
  <c r="M53"/>
  <c r="J53"/>
  <c r="N53" s="1"/>
  <c r="M45"/>
  <c r="J45"/>
  <c r="N45" s="1"/>
  <c r="M61"/>
  <c r="J61"/>
  <c r="N61" s="1"/>
  <c r="M8"/>
  <c r="J8"/>
  <c r="N8" s="1"/>
  <c r="M41"/>
  <c r="J41"/>
  <c r="N41" s="1"/>
  <c r="M49"/>
  <c r="J49"/>
  <c r="N49" s="1"/>
  <c r="M57"/>
  <c r="J57"/>
  <c r="N57" s="1"/>
  <c r="M68"/>
  <c r="J68"/>
  <c r="N68" s="1"/>
  <c r="J17"/>
  <c r="N17" s="1"/>
  <c r="J19"/>
  <c r="N19" s="1"/>
  <c r="J21"/>
  <c r="N21" s="1"/>
  <c r="J23"/>
  <c r="N23" s="1"/>
  <c r="J25"/>
  <c r="N25" s="1"/>
  <c r="J27"/>
  <c r="N27" s="1"/>
  <c r="J29"/>
  <c r="N29" s="1"/>
  <c r="J31"/>
  <c r="N31" s="1"/>
  <c r="J33"/>
  <c r="N33" s="1"/>
  <c r="J35"/>
  <c r="N35" s="1"/>
  <c r="J37"/>
  <c r="N37" s="1"/>
  <c r="E78"/>
  <c r="J42"/>
  <c r="N42" s="1"/>
  <c r="M42"/>
  <c r="J50"/>
  <c r="N50" s="1"/>
  <c r="M50"/>
  <c r="J58"/>
  <c r="N58" s="1"/>
  <c r="M58"/>
  <c r="J62"/>
  <c r="N62" s="1"/>
  <c r="M62"/>
  <c r="J9"/>
  <c r="N9" s="1"/>
  <c r="M9"/>
  <c r="J13"/>
  <c r="N13" s="1"/>
  <c r="M13"/>
  <c r="J46"/>
  <c r="N46" s="1"/>
  <c r="M46"/>
  <c r="J54"/>
  <c r="N54" s="1"/>
  <c r="M54"/>
  <c r="J69"/>
  <c r="N69" s="1"/>
  <c r="M69"/>
  <c r="J7"/>
  <c r="N7" s="1"/>
  <c r="M7"/>
  <c r="J11"/>
  <c r="N11" s="1"/>
  <c r="M11"/>
  <c r="J15"/>
  <c r="N15" s="1"/>
  <c r="M15"/>
  <c r="J40"/>
  <c r="N40" s="1"/>
  <c r="M40"/>
  <c r="J44"/>
  <c r="N44" s="1"/>
  <c r="M44"/>
  <c r="J48"/>
  <c r="N48" s="1"/>
  <c r="M48"/>
  <c r="J52"/>
  <c r="N52" s="1"/>
  <c r="M52"/>
  <c r="J56"/>
  <c r="N56" s="1"/>
  <c r="M56"/>
  <c r="J60"/>
  <c r="N60" s="1"/>
  <c r="M60"/>
  <c r="J64"/>
  <c r="N64" s="1"/>
  <c r="M64"/>
  <c r="J67"/>
  <c r="N67" s="1"/>
  <c r="M67"/>
  <c r="J71"/>
  <c r="N71" s="1"/>
  <c r="M71"/>
  <c r="J18"/>
  <c r="N18" s="1"/>
  <c r="J20"/>
  <c r="N20" s="1"/>
  <c r="J22"/>
  <c r="N22" s="1"/>
  <c r="J24"/>
  <c r="N24" s="1"/>
  <c r="J26"/>
  <c r="N26" s="1"/>
  <c r="J28"/>
  <c r="N28" s="1"/>
  <c r="J30"/>
  <c r="N30" s="1"/>
  <c r="J32"/>
  <c r="N32" s="1"/>
  <c r="J34"/>
  <c r="N34" s="1"/>
  <c r="J36"/>
  <c r="N36" s="1"/>
  <c r="J38"/>
  <c r="N38" s="1"/>
  <c r="J74"/>
  <c r="N74" s="1"/>
  <c r="J76"/>
  <c r="N76" s="1"/>
  <c r="N6"/>
  <c r="M32" i="825"/>
  <c r="J32"/>
  <c r="N32" s="1"/>
  <c r="M28"/>
  <c r="J28"/>
  <c r="N28" s="1"/>
  <c r="M36"/>
  <c r="J36"/>
  <c r="N36" s="1"/>
  <c r="M24"/>
  <c r="J24"/>
  <c r="N24" s="1"/>
  <c r="M20"/>
  <c r="J20"/>
  <c r="N20" s="1"/>
  <c r="J13"/>
  <c r="N13" s="1"/>
  <c r="M9"/>
  <c r="J9"/>
  <c r="N9" s="1"/>
  <c r="M43"/>
  <c r="J43"/>
  <c r="N43" s="1"/>
  <c r="J51"/>
  <c r="N51" s="1"/>
  <c r="M51"/>
  <c r="J59"/>
  <c r="N59" s="1"/>
  <c r="M59"/>
  <c r="M68"/>
  <c r="J68"/>
  <c r="N68" s="1"/>
  <c r="J7"/>
  <c r="N7" s="1"/>
  <c r="M7"/>
  <c r="J12"/>
  <c r="N12" s="1"/>
  <c r="M12"/>
  <c r="J17"/>
  <c r="N17" s="1"/>
  <c r="M17"/>
  <c r="J21"/>
  <c r="N21" s="1"/>
  <c r="M21"/>
  <c r="M25"/>
  <c r="J25"/>
  <c r="N25" s="1"/>
  <c r="J29"/>
  <c r="N29" s="1"/>
  <c r="M29"/>
  <c r="J33"/>
  <c r="N33" s="1"/>
  <c r="M33"/>
  <c r="J37"/>
  <c r="N37" s="1"/>
  <c r="M37"/>
  <c r="M41"/>
  <c r="J41"/>
  <c r="N41" s="1"/>
  <c r="M49"/>
  <c r="J49"/>
  <c r="N49" s="1"/>
  <c r="J57"/>
  <c r="N57" s="1"/>
  <c r="M57"/>
  <c r="J75"/>
  <c r="N75" s="1"/>
  <c r="M75"/>
  <c r="M14"/>
  <c r="J14"/>
  <c r="N14" s="1"/>
  <c r="M47"/>
  <c r="J47"/>
  <c r="N47" s="1"/>
  <c r="M55"/>
  <c r="J55"/>
  <c r="N55" s="1"/>
  <c r="J63"/>
  <c r="N63" s="1"/>
  <c r="M63"/>
  <c r="N6"/>
  <c r="J11"/>
  <c r="N11" s="1"/>
  <c r="M11"/>
  <c r="M19"/>
  <c r="J19"/>
  <c r="N19" s="1"/>
  <c r="M23"/>
  <c r="J23"/>
  <c r="N23" s="1"/>
  <c r="M27"/>
  <c r="J27"/>
  <c r="N27" s="1"/>
  <c r="M31"/>
  <c r="J31"/>
  <c r="N31" s="1"/>
  <c r="M35"/>
  <c r="J35"/>
  <c r="N35" s="1"/>
  <c r="M45"/>
  <c r="J45"/>
  <c r="N45" s="1"/>
  <c r="J53"/>
  <c r="N53" s="1"/>
  <c r="M53"/>
  <c r="M61"/>
  <c r="J61"/>
  <c r="N61" s="1"/>
  <c r="J70"/>
  <c r="N70" s="1"/>
  <c r="M70"/>
  <c r="J73"/>
  <c r="N73" s="1"/>
  <c r="M73"/>
  <c r="H78"/>
  <c r="M6"/>
  <c r="M8"/>
  <c r="M10"/>
  <c r="M15"/>
  <c r="M40"/>
  <c r="M42"/>
  <c r="M44"/>
  <c r="M46"/>
  <c r="M48"/>
  <c r="M50"/>
  <c r="M52"/>
  <c r="M54"/>
  <c r="M56"/>
  <c r="M58"/>
  <c r="M60"/>
  <c r="M62"/>
  <c r="M64"/>
  <c r="M67"/>
  <c r="M69"/>
  <c r="M71"/>
  <c r="E78"/>
  <c r="H12" i="824"/>
  <c r="M12" s="1"/>
  <c r="J17"/>
  <c r="N17" s="1"/>
  <c r="J25"/>
  <c r="N25" s="1"/>
  <c r="J33"/>
  <c r="N33" s="1"/>
  <c r="M55"/>
  <c r="J55"/>
  <c r="N55" s="1"/>
  <c r="M14"/>
  <c r="J14"/>
  <c r="N14" s="1"/>
  <c r="M51"/>
  <c r="J51"/>
  <c r="N51" s="1"/>
  <c r="M70"/>
  <c r="J70"/>
  <c r="N70" s="1"/>
  <c r="M10"/>
  <c r="J10"/>
  <c r="N10" s="1"/>
  <c r="M47"/>
  <c r="J47"/>
  <c r="N47" s="1"/>
  <c r="M63"/>
  <c r="J63"/>
  <c r="N63" s="1"/>
  <c r="M6"/>
  <c r="J6"/>
  <c r="N6" s="1"/>
  <c r="M43"/>
  <c r="J43"/>
  <c r="N43" s="1"/>
  <c r="M59"/>
  <c r="J59"/>
  <c r="N59" s="1"/>
  <c r="E78"/>
  <c r="J8"/>
  <c r="N8" s="1"/>
  <c r="J12"/>
  <c r="N12" s="1"/>
  <c r="J41"/>
  <c r="N41" s="1"/>
  <c r="J45"/>
  <c r="N45" s="1"/>
  <c r="J49"/>
  <c r="N49" s="1"/>
  <c r="J53"/>
  <c r="N53" s="1"/>
  <c r="J57"/>
  <c r="N57" s="1"/>
  <c r="J61"/>
  <c r="N61" s="1"/>
  <c r="J68"/>
  <c r="N68" s="1"/>
  <c r="J13"/>
  <c r="N13" s="1"/>
  <c r="M13"/>
  <c r="J42"/>
  <c r="N42" s="1"/>
  <c r="M42"/>
  <c r="J46"/>
  <c r="N46" s="1"/>
  <c r="M46"/>
  <c r="J50"/>
  <c r="N50" s="1"/>
  <c r="M50"/>
  <c r="J62"/>
  <c r="N62" s="1"/>
  <c r="M62"/>
  <c r="J7"/>
  <c r="N7" s="1"/>
  <c r="M7"/>
  <c r="H78"/>
  <c r="J11"/>
  <c r="N11" s="1"/>
  <c r="M11"/>
  <c r="J15"/>
  <c r="N15" s="1"/>
  <c r="M15"/>
  <c r="J52"/>
  <c r="N52" s="1"/>
  <c r="M52"/>
  <c r="J9"/>
  <c r="N9" s="1"/>
  <c r="M9"/>
  <c r="J54"/>
  <c r="N54" s="1"/>
  <c r="M54"/>
  <c r="J58"/>
  <c r="N58" s="1"/>
  <c r="M58"/>
  <c r="J69"/>
  <c r="N69" s="1"/>
  <c r="M69"/>
  <c r="J40"/>
  <c r="N40" s="1"/>
  <c r="M40"/>
  <c r="J44"/>
  <c r="N44" s="1"/>
  <c r="M44"/>
  <c r="J48"/>
  <c r="N48" s="1"/>
  <c r="M48"/>
  <c r="J56"/>
  <c r="N56" s="1"/>
  <c r="M56"/>
  <c r="J60"/>
  <c r="N60" s="1"/>
  <c r="M60"/>
  <c r="J64"/>
  <c r="N64" s="1"/>
  <c r="M64"/>
  <c r="J67"/>
  <c r="N67" s="1"/>
  <c r="M67"/>
  <c r="J71"/>
  <c r="N71" s="1"/>
  <c r="M71"/>
  <c r="J18"/>
  <c r="N18" s="1"/>
  <c r="J20"/>
  <c r="N20" s="1"/>
  <c r="J22"/>
  <c r="N22" s="1"/>
  <c r="J24"/>
  <c r="N24" s="1"/>
  <c r="J26"/>
  <c r="N26" s="1"/>
  <c r="J28"/>
  <c r="N28" s="1"/>
  <c r="J30"/>
  <c r="N30" s="1"/>
  <c r="J32"/>
  <c r="N32" s="1"/>
  <c r="J34"/>
  <c r="N34" s="1"/>
  <c r="J36"/>
  <c r="N36" s="1"/>
  <c r="J38"/>
  <c r="N38" s="1"/>
  <c r="J74"/>
  <c r="N74" s="1"/>
  <c r="J76"/>
  <c r="N76" s="1"/>
  <c r="J24" i="823"/>
  <c r="N24" s="1"/>
  <c r="J57"/>
  <c r="N57" s="1"/>
  <c r="J9"/>
  <c r="N9" s="1"/>
  <c r="J28"/>
  <c r="N28" s="1"/>
  <c r="J59"/>
  <c r="N59" s="1"/>
  <c r="J7"/>
  <c r="N7" s="1"/>
  <c r="J11"/>
  <c r="N11" s="1"/>
  <c r="J18"/>
  <c r="N18" s="1"/>
  <c r="J22"/>
  <c r="N22" s="1"/>
  <c r="J26"/>
  <c r="N26" s="1"/>
  <c r="J30"/>
  <c r="N30" s="1"/>
  <c r="J34"/>
  <c r="N34" s="1"/>
  <c r="J38"/>
  <c r="N38" s="1"/>
  <c r="J68"/>
  <c r="N68" s="1"/>
  <c r="J70"/>
  <c r="N70" s="1"/>
  <c r="H78"/>
  <c r="M6"/>
  <c r="J6"/>
  <c r="M10"/>
  <c r="J10"/>
  <c r="N10" s="1"/>
  <c r="M14"/>
  <c r="J14"/>
  <c r="N14" s="1"/>
  <c r="J33"/>
  <c r="N33" s="1"/>
  <c r="M33"/>
  <c r="J37"/>
  <c r="N37" s="1"/>
  <c r="M37"/>
  <c r="J53"/>
  <c r="N53" s="1"/>
  <c r="M53"/>
  <c r="J75"/>
  <c r="N75" s="1"/>
  <c r="M75"/>
  <c r="M8"/>
  <c r="J8"/>
  <c r="N8" s="1"/>
  <c r="M12"/>
  <c r="J12"/>
  <c r="N12" s="1"/>
  <c r="M19"/>
  <c r="J19"/>
  <c r="N19" s="1"/>
  <c r="J23"/>
  <c r="N23" s="1"/>
  <c r="M23"/>
  <c r="J27"/>
  <c r="N27" s="1"/>
  <c r="M27"/>
  <c r="M31"/>
  <c r="J31"/>
  <c r="N31" s="1"/>
  <c r="J35"/>
  <c r="N35" s="1"/>
  <c r="M35"/>
  <c r="M17"/>
  <c r="J17"/>
  <c r="N17" s="1"/>
  <c r="M21"/>
  <c r="J21"/>
  <c r="N21" s="1"/>
  <c r="M25"/>
  <c r="J25"/>
  <c r="N25" s="1"/>
  <c r="J29"/>
  <c r="N29" s="1"/>
  <c r="M29"/>
  <c r="J73"/>
  <c r="N73" s="1"/>
  <c r="M73"/>
  <c r="E78"/>
  <c r="M13"/>
  <c r="M15"/>
  <c r="M40"/>
  <c r="M42"/>
  <c r="M44"/>
  <c r="M46"/>
  <c r="M48"/>
  <c r="M50"/>
  <c r="M52"/>
  <c r="M54"/>
  <c r="M56"/>
  <c r="M58"/>
  <c r="M60"/>
  <c r="M62"/>
  <c r="M64"/>
  <c r="M67"/>
  <c r="M69"/>
  <c r="M71"/>
  <c r="H12" i="822"/>
  <c r="M12" s="1"/>
  <c r="M38"/>
  <c r="J38"/>
  <c r="N38" s="1"/>
  <c r="M34"/>
  <c r="J34"/>
  <c r="N34" s="1"/>
  <c r="M15"/>
  <c r="J15"/>
  <c r="N15" s="1"/>
  <c r="M30"/>
  <c r="J30"/>
  <c r="N30" s="1"/>
  <c r="J13"/>
  <c r="N13" s="1"/>
  <c r="J32"/>
  <c r="N32" s="1"/>
  <c r="J36"/>
  <c r="N36" s="1"/>
  <c r="J7"/>
  <c r="N7" s="1"/>
  <c r="M7"/>
  <c r="M20"/>
  <c r="J20"/>
  <c r="N20" s="1"/>
  <c r="J28"/>
  <c r="N28" s="1"/>
  <c r="M28"/>
  <c r="M43"/>
  <c r="J43"/>
  <c r="N43" s="1"/>
  <c r="J59"/>
  <c r="N59" s="1"/>
  <c r="M59"/>
  <c r="J41"/>
  <c r="N41" s="1"/>
  <c r="M41"/>
  <c r="M49"/>
  <c r="J49"/>
  <c r="N49" s="1"/>
  <c r="M57"/>
  <c r="J57"/>
  <c r="N57" s="1"/>
  <c r="J75"/>
  <c r="N75" s="1"/>
  <c r="M75"/>
  <c r="N6"/>
  <c r="J11"/>
  <c r="N11" s="1"/>
  <c r="M11"/>
  <c r="M24"/>
  <c r="J24"/>
  <c r="N24" s="1"/>
  <c r="J29"/>
  <c r="N29" s="1"/>
  <c r="M29"/>
  <c r="M47"/>
  <c r="J47"/>
  <c r="N47" s="1"/>
  <c r="M55"/>
  <c r="J55"/>
  <c r="N55" s="1"/>
  <c r="J63"/>
  <c r="N63" s="1"/>
  <c r="M63"/>
  <c r="M51"/>
  <c r="J51"/>
  <c r="N51" s="1"/>
  <c r="M68"/>
  <c r="J68"/>
  <c r="N68" s="1"/>
  <c r="J14"/>
  <c r="N14" s="1"/>
  <c r="M14"/>
  <c r="J18"/>
  <c r="N18" s="1"/>
  <c r="M18"/>
  <c r="J26"/>
  <c r="N26" s="1"/>
  <c r="M26"/>
  <c r="J33"/>
  <c r="N33" s="1"/>
  <c r="M33"/>
  <c r="J37"/>
  <c r="N37" s="1"/>
  <c r="M37"/>
  <c r="J9"/>
  <c r="N9" s="1"/>
  <c r="M9"/>
  <c r="J22"/>
  <c r="N22" s="1"/>
  <c r="M22"/>
  <c r="J31"/>
  <c r="N31" s="1"/>
  <c r="M31"/>
  <c r="J35"/>
  <c r="N35" s="1"/>
  <c r="M35"/>
  <c r="M45"/>
  <c r="J45"/>
  <c r="N45" s="1"/>
  <c r="M53"/>
  <c r="J53"/>
  <c r="N53" s="1"/>
  <c r="J61"/>
  <c r="N61" s="1"/>
  <c r="M61"/>
  <c r="M70"/>
  <c r="J70"/>
  <c r="N70" s="1"/>
  <c r="J73"/>
  <c r="N73" s="1"/>
  <c r="M73"/>
  <c r="E78"/>
  <c r="M6"/>
  <c r="M8"/>
  <c r="M10"/>
  <c r="M17"/>
  <c r="M19"/>
  <c r="M21"/>
  <c r="M23"/>
  <c r="M25"/>
  <c r="M27"/>
  <c r="M40"/>
  <c r="M42"/>
  <c r="M44"/>
  <c r="M46"/>
  <c r="M48"/>
  <c r="M50"/>
  <c r="M52"/>
  <c r="M54"/>
  <c r="M56"/>
  <c r="M58"/>
  <c r="M60"/>
  <c r="M62"/>
  <c r="M64"/>
  <c r="M67"/>
  <c r="M69"/>
  <c r="M71"/>
  <c r="M12" i="850" l="1"/>
  <c r="M78" s="1"/>
  <c r="J12"/>
  <c r="N12" s="1"/>
  <c r="N6"/>
  <c r="J78" i="849"/>
  <c r="N6"/>
  <c r="N78" s="1"/>
  <c r="M78"/>
  <c r="J12" i="848"/>
  <c r="N12" s="1"/>
  <c r="M78"/>
  <c r="N6"/>
  <c r="N78" s="1"/>
  <c r="N78" i="847"/>
  <c r="J78"/>
  <c r="M78" i="846"/>
  <c r="J78"/>
  <c r="N6"/>
  <c r="N78" s="1"/>
  <c r="J6" i="845"/>
  <c r="H78"/>
  <c r="M6"/>
  <c r="M78" s="1"/>
  <c r="J12" i="844"/>
  <c r="N12" s="1"/>
  <c r="M12"/>
  <c r="M78" s="1"/>
  <c r="J78"/>
  <c r="N6"/>
  <c r="N78" s="1"/>
  <c r="J78" i="843"/>
  <c r="N6"/>
  <c r="N78" s="1"/>
  <c r="M78"/>
  <c r="J35" i="842"/>
  <c r="N35" s="1"/>
  <c r="J78"/>
  <c r="M78"/>
  <c r="N78"/>
  <c r="J6" i="841"/>
  <c r="M6"/>
  <c r="M78" s="1"/>
  <c r="H78"/>
  <c r="M78" i="840"/>
  <c r="J78"/>
  <c r="N6"/>
  <c r="N78" s="1"/>
  <c r="M12" i="839"/>
  <c r="J78"/>
  <c r="N6"/>
  <c r="N78" s="1"/>
  <c r="M78"/>
  <c r="M71" i="838"/>
  <c r="M78" s="1"/>
  <c r="J78"/>
  <c r="N78"/>
  <c r="J78" i="837"/>
  <c r="N6"/>
  <c r="N78" s="1"/>
  <c r="M78"/>
  <c r="J6" i="836"/>
  <c r="N6" s="1"/>
  <c r="N78" s="1"/>
  <c r="M6"/>
  <c r="M78" s="1"/>
  <c r="M78" i="835"/>
  <c r="J78"/>
  <c r="N78"/>
  <c r="J6" i="834"/>
  <c r="M6"/>
  <c r="M78" s="1"/>
  <c r="H78"/>
  <c r="M6" i="833"/>
  <c r="M78" s="1"/>
  <c r="J6"/>
  <c r="N6" s="1"/>
  <c r="N78" s="1"/>
  <c r="J12" i="832"/>
  <c r="N12" s="1"/>
  <c r="H78"/>
  <c r="M78"/>
  <c r="N78"/>
  <c r="J78"/>
  <c r="J6" i="831"/>
  <c r="M6"/>
  <c r="M78" s="1"/>
  <c r="H78"/>
  <c r="J71" i="830"/>
  <c r="N71" s="1"/>
  <c r="J69"/>
  <c r="N69" s="1"/>
  <c r="J6"/>
  <c r="M6"/>
  <c r="M78" s="1"/>
  <c r="H78"/>
  <c r="M15" i="829"/>
  <c r="M78" s="1"/>
  <c r="H78"/>
  <c r="N78"/>
  <c r="J78"/>
  <c r="M78" i="828"/>
  <c r="J78"/>
  <c r="N78"/>
  <c r="M78" i="827"/>
  <c r="N78"/>
  <c r="J78"/>
  <c r="H78" i="826"/>
  <c r="M12"/>
  <c r="M78" s="1"/>
  <c r="N78"/>
  <c r="J78"/>
  <c r="J78" i="825"/>
  <c r="M78"/>
  <c r="N78"/>
  <c r="M78" i="824"/>
  <c r="N78"/>
  <c r="J78"/>
  <c r="J78" i="823"/>
  <c r="N6"/>
  <c r="N78" s="1"/>
  <c r="M78"/>
  <c r="H78" i="822"/>
  <c r="J12"/>
  <c r="N12" s="1"/>
  <c r="N78" s="1"/>
  <c r="M78"/>
  <c r="J78" i="850" l="1"/>
  <c r="N78"/>
  <c r="J78" i="848"/>
  <c r="J78" i="845"/>
  <c r="N6"/>
  <c r="N78" s="1"/>
  <c r="J78" i="841"/>
  <c r="N6"/>
  <c r="N78" s="1"/>
  <c r="J78" i="836"/>
  <c r="J78" i="834"/>
  <c r="N6"/>
  <c r="N78" s="1"/>
  <c r="J78" i="833"/>
  <c r="J78" i="831"/>
  <c r="N6"/>
  <c r="N78" s="1"/>
  <c r="J78" i="830"/>
  <c r="N6"/>
  <c r="N78" s="1"/>
  <c r="J78" i="822"/>
  <c r="F7" i="43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6"/>
  <c r="D7"/>
  <c r="E7" s="1"/>
  <c r="D8"/>
  <c r="E8" s="1"/>
  <c r="D9"/>
  <c r="E9" s="1"/>
  <c r="D10"/>
  <c r="D11"/>
  <c r="D12"/>
  <c r="E12" s="1"/>
  <c r="H12" s="1"/>
  <c r="J12" s="1"/>
  <c r="D13"/>
  <c r="E13" s="1"/>
  <c r="H13" s="1"/>
  <c r="J13" s="1"/>
  <c r="D14"/>
  <c r="D15"/>
  <c r="E15" s="1"/>
  <c r="D16"/>
  <c r="D17"/>
  <c r="E17" s="1"/>
  <c r="D18"/>
  <c r="D19"/>
  <c r="E19" s="1"/>
  <c r="D20"/>
  <c r="E20" s="1"/>
  <c r="D21"/>
  <c r="E21" s="1"/>
  <c r="D22"/>
  <c r="D23"/>
  <c r="E23" s="1"/>
  <c r="D24"/>
  <c r="D25"/>
  <c r="E25" s="1"/>
  <c r="D26"/>
  <c r="D27"/>
  <c r="D28"/>
  <c r="E28" s="1"/>
  <c r="D29"/>
  <c r="E29" s="1"/>
  <c r="D30"/>
  <c r="D31"/>
  <c r="E31" s="1"/>
  <c r="D32"/>
  <c r="E32" s="1"/>
  <c r="D33"/>
  <c r="E33" s="1"/>
  <c r="D34"/>
  <c r="D35"/>
  <c r="E35" s="1"/>
  <c r="D36"/>
  <c r="E36" s="1"/>
  <c r="H36" s="1"/>
  <c r="J36" s="1"/>
  <c r="D37"/>
  <c r="E37" s="1"/>
  <c r="D38"/>
  <c r="D39"/>
  <c r="D40"/>
  <c r="D41"/>
  <c r="E41" s="1"/>
  <c r="D42"/>
  <c r="D43"/>
  <c r="E43" s="1"/>
  <c r="D44"/>
  <c r="E44" s="1"/>
  <c r="H44" s="1"/>
  <c r="J44" s="1"/>
  <c r="D45"/>
  <c r="E45" s="1"/>
  <c r="H45" s="1"/>
  <c r="J45" s="1"/>
  <c r="D46"/>
  <c r="D47"/>
  <c r="E47" s="1"/>
  <c r="D48"/>
  <c r="E48" s="1"/>
  <c r="H48" s="1"/>
  <c r="J48" s="1"/>
  <c r="D49"/>
  <c r="E49" s="1"/>
  <c r="D50"/>
  <c r="D51"/>
  <c r="E51" s="1"/>
  <c r="D52"/>
  <c r="E52" s="1"/>
  <c r="H52" s="1"/>
  <c r="J52" s="1"/>
  <c r="D53"/>
  <c r="E53" s="1"/>
  <c r="D54"/>
  <c r="D55"/>
  <c r="E55" s="1"/>
  <c r="D56"/>
  <c r="E56" s="1"/>
  <c r="H56" s="1"/>
  <c r="J56" s="1"/>
  <c r="D57"/>
  <c r="E57" s="1"/>
  <c r="H57" s="1"/>
  <c r="J57" s="1"/>
  <c r="D58"/>
  <c r="D59"/>
  <c r="E59" s="1"/>
  <c r="D60"/>
  <c r="E60" s="1"/>
  <c r="H60" s="1"/>
  <c r="J60" s="1"/>
  <c r="D61"/>
  <c r="E61" s="1"/>
  <c r="H61" s="1"/>
  <c r="J61" s="1"/>
  <c r="D62"/>
  <c r="D63"/>
  <c r="E63" s="1"/>
  <c r="D64"/>
  <c r="E64" s="1"/>
  <c r="H64" s="1"/>
  <c r="J64" s="1"/>
  <c r="D65"/>
  <c r="D66"/>
  <c r="D67"/>
  <c r="E67" s="1"/>
  <c r="D68"/>
  <c r="E68" s="1"/>
  <c r="H68" s="1"/>
  <c r="J68" s="1"/>
  <c r="D69"/>
  <c r="E69" s="1"/>
  <c r="D70"/>
  <c r="D71"/>
  <c r="E71" s="1"/>
  <c r="D6"/>
  <c r="E6" s="1"/>
  <c r="G78"/>
  <c r="C78"/>
  <c r="G77"/>
  <c r="D77"/>
  <c r="E76"/>
  <c r="H76" s="1"/>
  <c r="J76" s="1"/>
  <c r="E75"/>
  <c r="H75" s="1"/>
  <c r="J75" s="1"/>
  <c r="E74"/>
  <c r="H74" s="1"/>
  <c r="J74" s="1"/>
  <c r="E73"/>
  <c r="E70"/>
  <c r="I67"/>
  <c r="E62"/>
  <c r="H62" s="1"/>
  <c r="J62" s="1"/>
  <c r="E58"/>
  <c r="I57"/>
  <c r="I54"/>
  <c r="E54"/>
  <c r="I53"/>
  <c r="E50"/>
  <c r="I48"/>
  <c r="I47"/>
  <c r="E46"/>
  <c r="E42"/>
  <c r="E40"/>
  <c r="E38"/>
  <c r="E34"/>
  <c r="I30"/>
  <c r="E30"/>
  <c r="I29"/>
  <c r="E27"/>
  <c r="E26"/>
  <c r="E24"/>
  <c r="E22"/>
  <c r="E18"/>
  <c r="H18" s="1"/>
  <c r="J18" s="1"/>
  <c r="I17"/>
  <c r="I15"/>
  <c r="E14"/>
  <c r="H14" s="1"/>
  <c r="J14" s="1"/>
  <c r="I12"/>
  <c r="I11"/>
  <c r="E11"/>
  <c r="E10"/>
  <c r="I9"/>
  <c r="I7"/>
  <c r="I78" s="1"/>
  <c r="H22" l="1"/>
  <c r="J22" s="1"/>
  <c r="H38"/>
  <c r="J38" s="1"/>
  <c r="H54"/>
  <c r="J54" s="1"/>
  <c r="H58"/>
  <c r="J58" s="1"/>
  <c r="H46"/>
  <c r="J46" s="1"/>
  <c r="H50"/>
  <c r="J50" s="1"/>
  <c r="H26"/>
  <c r="J26" s="1"/>
  <c r="H30"/>
  <c r="J30" s="1"/>
  <c r="H34"/>
  <c r="J34" s="1"/>
  <c r="H42"/>
  <c r="J42" s="1"/>
  <c r="H6"/>
  <c r="J6" s="1"/>
  <c r="H10"/>
  <c r="J10" s="1"/>
  <c r="H70"/>
  <c r="J70" s="1"/>
  <c r="H8"/>
  <c r="J8" s="1"/>
  <c r="H20"/>
  <c r="J20" s="1"/>
  <c r="H24"/>
  <c r="J24" s="1"/>
  <c r="H28"/>
  <c r="J28" s="1"/>
  <c r="H32"/>
  <c r="J32" s="1"/>
  <c r="H63"/>
  <c r="J63" s="1"/>
  <c r="H25"/>
  <c r="J25" s="1"/>
  <c r="H29"/>
  <c r="J29" s="1"/>
  <c r="H37"/>
  <c r="J37" s="1"/>
  <c r="H53"/>
  <c r="J53" s="1"/>
  <c r="H69"/>
  <c r="J69" s="1"/>
  <c r="F73"/>
  <c r="H73" s="1"/>
  <c r="J73" s="1"/>
  <c r="H9"/>
  <c r="J9" s="1"/>
  <c r="H41"/>
  <c r="J41" s="1"/>
  <c r="H21"/>
  <c r="J21" s="1"/>
  <c r="H33"/>
  <c r="J33" s="1"/>
  <c r="H49"/>
  <c r="J49" s="1"/>
  <c r="H7"/>
  <c r="J7" s="1"/>
  <c r="H11"/>
  <c r="J11" s="1"/>
  <c r="H27"/>
  <c r="J27" s="1"/>
  <c r="H71"/>
  <c r="J71" s="1"/>
  <c r="H67"/>
  <c r="J67" s="1"/>
  <c r="H59"/>
  <c r="J59" s="1"/>
  <c r="H55"/>
  <c r="J55" s="1"/>
  <c r="H51"/>
  <c r="J51" s="1"/>
  <c r="H47"/>
  <c r="J47" s="1"/>
  <c r="H43"/>
  <c r="J43" s="1"/>
  <c r="H35"/>
  <c r="J35" s="1"/>
  <c r="H31"/>
  <c r="J31" s="1"/>
  <c r="H23"/>
  <c r="J23" s="1"/>
  <c r="H19"/>
  <c r="J19" s="1"/>
  <c r="H15"/>
  <c r="J15" s="1"/>
  <c r="E39"/>
  <c r="H39" s="1"/>
  <c r="E65"/>
  <c r="H65" s="1"/>
  <c r="D78"/>
  <c r="E16"/>
  <c r="H16" s="1"/>
  <c r="E72"/>
  <c r="H72" s="1"/>
  <c r="F78"/>
  <c r="H17"/>
  <c r="J17" s="1"/>
  <c r="H40"/>
  <c r="J40" s="1"/>
  <c r="E66" l="1"/>
  <c r="H66" s="1"/>
  <c r="H78"/>
  <c r="J78"/>
  <c r="E78"/>
</calcChain>
</file>

<file path=xl/sharedStrings.xml><?xml version="1.0" encoding="utf-8"?>
<sst xmlns="http://schemas.openxmlformats.org/spreadsheetml/2006/main" count="2909" uniqueCount="126">
  <si>
    <t>Krishibid Feed Ltd.</t>
  </si>
  <si>
    <t>Nishinda, Bhaluka, Mymensingh</t>
  </si>
  <si>
    <t>DCOO</t>
  </si>
  <si>
    <t>Remarks</t>
  </si>
  <si>
    <t xml:space="preserve">Gross Total Stock                                                   </t>
  </si>
  <si>
    <t>Cattle</t>
  </si>
  <si>
    <t>Total cattle F/S</t>
  </si>
  <si>
    <t>Broiler Starter</t>
  </si>
  <si>
    <t>Broiler Grower</t>
  </si>
  <si>
    <t>Broiler Finisher</t>
  </si>
  <si>
    <t>Broiler House Feed</t>
  </si>
  <si>
    <t>Layer Starter cr</t>
  </si>
  <si>
    <t>Layer Grower</t>
  </si>
  <si>
    <t>Layer Layer-1 (p-400)</t>
  </si>
  <si>
    <t>Layer Layer-3</t>
  </si>
  <si>
    <t>Sonali Starter</t>
  </si>
  <si>
    <t>Sonali Grower</t>
  </si>
  <si>
    <t>Pangus Starter-2</t>
  </si>
  <si>
    <t xml:space="preserve">Pangus Grower </t>
  </si>
  <si>
    <t>pangus Finisher</t>
  </si>
  <si>
    <t>Telapia Nursery-1</t>
  </si>
  <si>
    <t>Telapia Nursery-2</t>
  </si>
  <si>
    <t>Telapia Starter</t>
  </si>
  <si>
    <t>Telapia Grower</t>
  </si>
  <si>
    <t>Carp Starter</t>
  </si>
  <si>
    <t>Carp Grower</t>
  </si>
  <si>
    <t>Koi Nursery</t>
  </si>
  <si>
    <t>Koi Starter</t>
  </si>
  <si>
    <t>Koi Grower Floating</t>
  </si>
  <si>
    <t>Koi Starter Floating(OC)</t>
  </si>
  <si>
    <t>Koi Grower Floating(OC)</t>
  </si>
  <si>
    <t>Shrimp Feed</t>
  </si>
  <si>
    <t>Golda Starter</t>
  </si>
  <si>
    <t>Golda Grower</t>
  </si>
  <si>
    <t>Bagda Starter</t>
  </si>
  <si>
    <t>Bagda Grower</t>
  </si>
  <si>
    <t>Beef Hi-Pro</t>
  </si>
  <si>
    <t>Beef Regular</t>
  </si>
  <si>
    <t>Dairy Hi-Pro</t>
  </si>
  <si>
    <t>Dairy Regular</t>
  </si>
  <si>
    <t>Hatchery</t>
  </si>
  <si>
    <t>Pangus Finisher- F</t>
  </si>
  <si>
    <t>Pangus Grower- F</t>
  </si>
  <si>
    <t>Pangus Starter- F</t>
  </si>
  <si>
    <t>Pangus Grower- F(OC)</t>
  </si>
  <si>
    <t>Pangus Finisher- F (OC)</t>
  </si>
  <si>
    <t>Telapia Pre Starter- F</t>
  </si>
  <si>
    <t>Telapia Starter- F</t>
  </si>
  <si>
    <t>Telapia Grower- F</t>
  </si>
  <si>
    <t>Telapiua Pre Str- F(OC)</t>
  </si>
  <si>
    <t>Telapia Starter- F(OC)</t>
  </si>
  <si>
    <t>Telapia Grower- F (OC)</t>
  </si>
  <si>
    <t>Carp Grower- F</t>
  </si>
  <si>
    <t>Carp Grower- F (OC)</t>
  </si>
  <si>
    <t>Sing &amp; magur Grower- F</t>
  </si>
  <si>
    <t>Koi Starter- Floating</t>
  </si>
  <si>
    <t>D/R Mash</t>
  </si>
  <si>
    <t>Total  Poultry feed</t>
  </si>
  <si>
    <t>Total Shrimp</t>
  </si>
  <si>
    <t>Floating Feed</t>
  </si>
  <si>
    <t>Poultry Feed</t>
  </si>
  <si>
    <t>Sinking Feed</t>
  </si>
  <si>
    <t>Sr. Asst.Manager (Store)</t>
  </si>
  <si>
    <t>Sing/Magur Starter</t>
  </si>
  <si>
    <t>Feed Item Name</t>
  </si>
  <si>
    <t xml:space="preserve">Issue for production </t>
  </si>
  <si>
    <t>Total floating Feed</t>
  </si>
  <si>
    <t>Daily FG bag  Stock Report</t>
  </si>
  <si>
    <t>Prepared By:</t>
  </si>
  <si>
    <t>Total</t>
  </si>
  <si>
    <t>Reject / Others Issue</t>
  </si>
  <si>
    <t>Received      (Pcs)</t>
  </si>
  <si>
    <t>Total Fish</t>
  </si>
  <si>
    <t>Level</t>
  </si>
  <si>
    <t>Poultry &amp; Fish</t>
  </si>
  <si>
    <t>Pangus pre Starter</t>
  </si>
  <si>
    <t>Pangus Starter-1</t>
  </si>
  <si>
    <t>Koi grower</t>
  </si>
  <si>
    <t>Sing/Magur Grower 25kg</t>
  </si>
  <si>
    <t>Sing/Magur Nursury 2- 20kg</t>
  </si>
  <si>
    <t>Sing/Magur Nursury  20kg</t>
  </si>
  <si>
    <t>Sing &amp; Magur Starter</t>
  </si>
  <si>
    <t>HDP Liner 24-42</t>
  </si>
  <si>
    <t>Asst.Manager (Production)</t>
  </si>
  <si>
    <t>Variance</t>
  </si>
  <si>
    <t xml:space="preserve">Pangus Starter- </t>
  </si>
  <si>
    <t>Pangus Nursery 1</t>
  </si>
  <si>
    <t>Pangus Nursery 2</t>
  </si>
  <si>
    <t>Sing &amp; Magur pre St  Flot</t>
  </si>
  <si>
    <t>Software Opening Stock (Pcs)</t>
  </si>
  <si>
    <t>Software Closing Stock (Pcs)</t>
  </si>
  <si>
    <t>Physical Actual Balance</t>
  </si>
  <si>
    <t>ok</t>
  </si>
  <si>
    <t>Urgent</t>
  </si>
  <si>
    <t>30.06.17</t>
  </si>
  <si>
    <t>HDP Liner 23-35</t>
  </si>
  <si>
    <t>N-1.00mm</t>
  </si>
  <si>
    <t>HDP Liner 26-47</t>
  </si>
  <si>
    <t>Date: 31.07.18</t>
  </si>
  <si>
    <t xml:space="preserve">HDP Liner </t>
  </si>
  <si>
    <t>k Sing &amp; Magur pre St  Flot</t>
  </si>
  <si>
    <t>COO</t>
  </si>
  <si>
    <t>Date: 01.10.19</t>
  </si>
  <si>
    <t>Date: 02.10.19</t>
  </si>
  <si>
    <t>Date: 03.10.19</t>
  </si>
  <si>
    <t>Date: 04.10.19</t>
  </si>
  <si>
    <t>Date: 05.10.19</t>
  </si>
  <si>
    <t>Date: 06.10.19</t>
  </si>
  <si>
    <t>Date: 07.10.19</t>
  </si>
  <si>
    <t>Date: 08.10.19</t>
  </si>
  <si>
    <t>Date: 09.10.19</t>
  </si>
  <si>
    <t>Date: 10.10.19</t>
  </si>
  <si>
    <t>Date: 12.10.19</t>
  </si>
  <si>
    <t>Date: 13.10.19</t>
  </si>
  <si>
    <t>Date: 14.10.19</t>
  </si>
  <si>
    <t>Date: 15.10.19</t>
  </si>
  <si>
    <t>Date: 16.10.19</t>
  </si>
  <si>
    <t>Date: 17.10.19</t>
  </si>
  <si>
    <t>Date: 18.10.19</t>
  </si>
  <si>
    <t>Date: 21.10.19</t>
  </si>
  <si>
    <t>Date: 22.10.19</t>
  </si>
  <si>
    <t>Date: 23.10.19</t>
  </si>
  <si>
    <t>Date: 25.10.19</t>
  </si>
  <si>
    <t>Date: 26.10.19</t>
  </si>
  <si>
    <t>Date: 27.10.19</t>
  </si>
  <si>
    <t>Date: 28.10.19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</si>
</sst>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name val="Calibri"/>
      <family val="2"/>
      <scheme val="minor"/>
    </font>
    <font>
      <sz val="7"/>
      <name val="Times New Roman"/>
      <family val="1"/>
    </font>
    <font>
      <sz val="6"/>
      <color theme="1"/>
      <name val="Times New Roman"/>
      <family val="1"/>
    </font>
    <font>
      <sz val="7"/>
      <name val="Calibri"/>
      <family val="2"/>
      <scheme val="minor"/>
    </font>
    <font>
      <b/>
      <sz val="12"/>
      <name val="Times New Roman"/>
      <family val="1"/>
    </font>
    <font>
      <b/>
      <sz val="9"/>
      <color theme="1"/>
      <name val="Times New Roman"/>
      <family val="1"/>
    </font>
    <font>
      <sz val="7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5"/>
      <color rgb="FFFF0000"/>
      <name val="Calibri"/>
      <family val="2"/>
      <scheme val="minor"/>
    </font>
    <font>
      <sz val="4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/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/>
    <xf numFmtId="164" fontId="5" fillId="0" borderId="2" xfId="1" applyNumberFormat="1" applyFont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4" borderId="2" xfId="1" applyNumberFormat="1" applyFont="1" applyFill="1" applyBorder="1" applyAlignment="1">
      <alignment horizontal="left" vertical="center"/>
    </xf>
    <xf numFmtId="164" fontId="5" fillId="7" borderId="2" xfId="1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49" fontId="5" fillId="8" borderId="2" xfId="0" applyNumberFormat="1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164" fontId="3" fillId="0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49" fontId="8" fillId="8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5" fillId="8" borderId="2" xfId="0" applyFont="1" applyFill="1" applyBorder="1" applyAlignment="1">
      <alignment horizontal="center" vertical="center" wrapText="1"/>
    </xf>
    <xf numFmtId="164" fontId="3" fillId="10" borderId="2" xfId="0" applyNumberFormat="1" applyFont="1" applyFill="1" applyBorder="1" applyAlignment="1">
      <alignment vertical="center"/>
    </xf>
    <xf numFmtId="164" fontId="3" fillId="7" borderId="2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4" fontId="12" fillId="11" borderId="2" xfId="0" applyNumberFormat="1" applyFont="1" applyFill="1" applyBorder="1" applyAlignment="1">
      <alignment vertical="center"/>
    </xf>
    <xf numFmtId="164" fontId="12" fillId="9" borderId="2" xfId="0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0" xfId="0" applyFont="1" applyAlignment="1">
      <alignment textRotation="90"/>
    </xf>
    <xf numFmtId="0" fontId="15" fillId="0" borderId="0" xfId="0" applyFont="1"/>
    <xf numFmtId="0" fontId="16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0" fontId="0" fillId="0" borderId="0" xfId="0" applyBorder="1"/>
    <xf numFmtId="164" fontId="13" fillId="0" borderId="2" xfId="0" applyNumberFormat="1" applyFont="1" applyBorder="1" applyAlignment="1">
      <alignment vertical="center"/>
    </xf>
    <xf numFmtId="164" fontId="13" fillId="12" borderId="2" xfId="0" applyNumberFormat="1" applyFont="1" applyFill="1" applyBorder="1" applyAlignment="1">
      <alignment vertical="center"/>
    </xf>
    <xf numFmtId="164" fontId="3" fillId="12" borderId="2" xfId="0" applyNumberFormat="1" applyFont="1" applyFill="1" applyBorder="1" applyAlignment="1">
      <alignment vertical="center"/>
    </xf>
    <xf numFmtId="164" fontId="13" fillId="0" borderId="2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textRotation="90"/>
    </xf>
    <xf numFmtId="43" fontId="16" fillId="0" borderId="0" xfId="0" applyNumberFormat="1" applyFont="1"/>
    <xf numFmtId="43" fontId="16" fillId="0" borderId="0" xfId="0" applyNumberFormat="1" applyFont="1" applyAlignment="1">
      <alignment horizontal="center" vertical="center"/>
    </xf>
    <xf numFmtId="43" fontId="16" fillId="0" borderId="0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vertical="center"/>
    </xf>
    <xf numFmtId="164" fontId="6" fillId="10" borderId="2" xfId="0" applyNumberFormat="1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164" fontId="6" fillId="7" borderId="2" xfId="0" applyNumberFormat="1" applyFont="1" applyFill="1" applyBorder="1" applyAlignment="1">
      <alignment vertical="center"/>
    </xf>
    <xf numFmtId="164" fontId="6" fillId="12" borderId="2" xfId="0" applyNumberFormat="1" applyFont="1" applyFill="1" applyBorder="1" applyAlignment="1">
      <alignment vertical="center"/>
    </xf>
    <xf numFmtId="164" fontId="6" fillId="0" borderId="2" xfId="0" applyNumberFormat="1" applyFont="1" applyFill="1" applyBorder="1" applyAlignment="1">
      <alignment vertical="center"/>
    </xf>
    <xf numFmtId="164" fontId="0" fillId="0" borderId="0" xfId="0" applyNumberFormat="1"/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7" fillId="9" borderId="3" xfId="0" applyFont="1" applyFill="1" applyBorder="1" applyAlignment="1">
      <alignment horizontal="left" vertical="center" wrapText="1"/>
    </xf>
    <xf numFmtId="0" fontId="7" fillId="9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2" borderId="0" xfId="0" applyFont="1" applyFill="1" applyAlignment="1">
      <alignment horizontal="center" wrapText="1"/>
    </xf>
    <xf numFmtId="0" fontId="3" fillId="0" borderId="1" xfId="0" applyFont="1" applyBorder="1" applyAlignment="1">
      <alignment horizontal="left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textRotation="90" wrapText="1"/>
    </xf>
    <xf numFmtId="0" fontId="3" fillId="5" borderId="7" xfId="0" applyFont="1" applyFill="1" applyBorder="1" applyAlignment="1">
      <alignment horizontal="center" vertical="center" textRotation="90" wrapText="1"/>
    </xf>
    <xf numFmtId="0" fontId="3" fillId="5" borderId="5" xfId="0" applyFont="1" applyFill="1" applyBorder="1" applyAlignment="1">
      <alignment horizontal="center" vertical="center" textRotation="90" wrapText="1"/>
    </xf>
    <xf numFmtId="0" fontId="3" fillId="6" borderId="6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3" fillId="6" borderId="5" xfId="0" applyFont="1" applyFill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7" sqref="F27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102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14954</v>
      </c>
      <c r="D6" s="4"/>
      <c r="E6" s="4">
        <f t="shared" ref="E6:E14" si="0">SUM(C6:D6)</f>
        <v>14954</v>
      </c>
      <c r="F6" s="4"/>
      <c r="G6" s="4"/>
      <c r="H6" s="4">
        <f>E6-F6-G6</f>
        <v>14954</v>
      </c>
      <c r="I6" s="9">
        <v>-4800</v>
      </c>
      <c r="J6" s="56">
        <f>H6+I6</f>
        <v>10154</v>
      </c>
      <c r="K6" s="40"/>
      <c r="L6" s="43">
        <v>26.6</v>
      </c>
      <c r="M6" s="54">
        <f>H6*L6</f>
        <v>397776.4</v>
      </c>
      <c r="N6" s="55">
        <f>J6*L6</f>
        <v>270096.40000000002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18691</v>
      </c>
      <c r="D7" s="4"/>
      <c r="E7" s="4">
        <f t="shared" si="0"/>
        <v>18691</v>
      </c>
      <c r="F7" s="4"/>
      <c r="G7" s="4"/>
      <c r="H7" s="4">
        <f t="shared" ref="H7" si="1">E7-F7-G7</f>
        <v>18691</v>
      </c>
      <c r="I7" s="9">
        <v>975</v>
      </c>
      <c r="J7" s="61">
        <f t="shared" ref="J7:J73" si="2">H7+I7</f>
        <v>19666</v>
      </c>
      <c r="K7" s="40"/>
      <c r="L7" s="43">
        <v>26.6</v>
      </c>
      <c r="M7" s="54">
        <f t="shared" ref="M7:M70" si="3">H7*L7</f>
        <v>497180.60000000003</v>
      </c>
      <c r="N7" s="55">
        <f t="shared" ref="N7:N70" si="4">J7*L7</f>
        <v>523115.60000000003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7869</v>
      </c>
      <c r="D10" s="4"/>
      <c r="E10" s="4">
        <f>SUM(C10:D10)</f>
        <v>7869</v>
      </c>
      <c r="F10" s="4"/>
      <c r="G10" s="4"/>
      <c r="H10" s="4">
        <f t="shared" si="6"/>
        <v>7869</v>
      </c>
      <c r="I10" s="9">
        <v>-505</v>
      </c>
      <c r="J10" s="61">
        <f t="shared" si="2"/>
        <v>7364</v>
      </c>
      <c r="K10" s="40"/>
      <c r="L10" s="43">
        <v>26.6</v>
      </c>
      <c r="M10" s="54">
        <f t="shared" si="3"/>
        <v>209315.40000000002</v>
      </c>
      <c r="N10" s="55">
        <f t="shared" si="4"/>
        <v>195882.40000000002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14002</v>
      </c>
      <c r="D11" s="4"/>
      <c r="E11" s="4">
        <f t="shared" si="0"/>
        <v>14002</v>
      </c>
      <c r="F11" s="4"/>
      <c r="G11" s="4"/>
      <c r="H11" s="4">
        <f t="shared" si="6"/>
        <v>14002</v>
      </c>
      <c r="I11" s="2">
        <v>888</v>
      </c>
      <c r="J11" s="61">
        <f t="shared" si="2"/>
        <v>14890</v>
      </c>
      <c r="K11" s="40"/>
      <c r="L11" s="43">
        <v>26.6</v>
      </c>
      <c r="M11" s="54">
        <f t="shared" si="3"/>
        <v>372453.2</v>
      </c>
      <c r="N11" s="55">
        <f t="shared" si="4"/>
        <v>396074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28239</v>
      </c>
      <c r="D12" s="37"/>
      <c r="E12" s="4">
        <f t="shared" si="0"/>
        <v>28239</v>
      </c>
      <c r="F12" s="4">
        <f>197+120</f>
        <v>317</v>
      </c>
      <c r="G12" s="4"/>
      <c r="H12" s="4">
        <f t="shared" si="6"/>
        <v>27922</v>
      </c>
      <c r="I12" s="2">
        <v>-1984</v>
      </c>
      <c r="J12" s="61">
        <f t="shared" si="2"/>
        <v>25938</v>
      </c>
      <c r="K12" s="40"/>
      <c r="L12" s="43">
        <v>26.6</v>
      </c>
      <c r="M12" s="54">
        <f t="shared" si="3"/>
        <v>742725.20000000007</v>
      </c>
      <c r="N12" s="55">
        <f t="shared" si="4"/>
        <v>689950.8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10735</v>
      </c>
      <c r="D14" s="4"/>
      <c r="E14" s="4">
        <f t="shared" si="0"/>
        <v>10735</v>
      </c>
      <c r="F14" s="4"/>
      <c r="G14" s="4"/>
      <c r="H14" s="4">
        <f t="shared" si="6"/>
        <v>10735</v>
      </c>
      <c r="I14" s="2">
        <v>-291</v>
      </c>
      <c r="J14" s="61">
        <f t="shared" si="2"/>
        <v>10444</v>
      </c>
      <c r="K14" s="40"/>
      <c r="L14" s="43">
        <v>26.6</v>
      </c>
      <c r="M14" s="54">
        <f t="shared" si="3"/>
        <v>285551</v>
      </c>
      <c r="N14" s="55">
        <f t="shared" si="4"/>
        <v>277810.40000000002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7041</v>
      </c>
      <c r="D15" s="4"/>
      <c r="E15" s="4">
        <f>SUM(C15:D15)</f>
        <v>7041</v>
      </c>
      <c r="F15" s="4">
        <v>57</v>
      </c>
      <c r="G15" s="4"/>
      <c r="H15" s="4">
        <f t="shared" si="6"/>
        <v>6984</v>
      </c>
      <c r="I15" s="9">
        <v>-449</v>
      </c>
      <c r="J15" s="61">
        <f t="shared" si="2"/>
        <v>6535</v>
      </c>
      <c r="K15" s="40"/>
      <c r="L15" s="43">
        <v>26.6</v>
      </c>
      <c r="M15" s="54">
        <f t="shared" si="3"/>
        <v>185774.40000000002</v>
      </c>
      <c r="N15" s="55">
        <f t="shared" si="4"/>
        <v>173831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9173</v>
      </c>
      <c r="D26" s="4"/>
      <c r="E26" s="4">
        <f t="shared" si="7"/>
        <v>9173</v>
      </c>
      <c r="F26" s="4"/>
      <c r="G26" s="4"/>
      <c r="H26" s="4">
        <f t="shared" si="6"/>
        <v>9173</v>
      </c>
      <c r="I26" s="9">
        <v>-806</v>
      </c>
      <c r="J26" s="61">
        <f t="shared" si="2"/>
        <v>8367</v>
      </c>
      <c r="K26" s="40"/>
      <c r="L26" s="43">
        <v>21</v>
      </c>
      <c r="M26" s="54">
        <f t="shared" si="3"/>
        <v>192633</v>
      </c>
      <c r="N26" s="55">
        <f t="shared" si="4"/>
        <v>175707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8029</v>
      </c>
      <c r="D30" s="4"/>
      <c r="E30" s="4">
        <f t="shared" si="7"/>
        <v>8029</v>
      </c>
      <c r="F30" s="4"/>
      <c r="G30" s="4"/>
      <c r="H30" s="4">
        <f t="shared" si="6"/>
        <v>8029</v>
      </c>
      <c r="I30" s="9">
        <v>-512</v>
      </c>
      <c r="J30" s="56">
        <f t="shared" si="2"/>
        <v>7517</v>
      </c>
      <c r="K30" s="40"/>
      <c r="L30" s="43">
        <v>21</v>
      </c>
      <c r="M30" s="54">
        <f t="shared" si="3"/>
        <v>168609</v>
      </c>
      <c r="N30" s="55">
        <f t="shared" si="4"/>
        <v>157857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24787</v>
      </c>
      <c r="D35" s="4"/>
      <c r="E35" s="4">
        <f t="shared" si="7"/>
        <v>24787</v>
      </c>
      <c r="F35" s="4"/>
      <c r="G35" s="4"/>
      <c r="H35" s="4">
        <f t="shared" si="6"/>
        <v>24787</v>
      </c>
      <c r="I35" s="9">
        <v>-15367</v>
      </c>
      <c r="J35" s="61">
        <f t="shared" si="2"/>
        <v>9420</v>
      </c>
      <c r="K35" s="40"/>
      <c r="L35" s="43">
        <v>21</v>
      </c>
      <c r="M35" s="54">
        <f t="shared" si="3"/>
        <v>520527</v>
      </c>
      <c r="N35" s="55">
        <f t="shared" si="4"/>
        <v>197820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9028</v>
      </c>
      <c r="D48" s="4"/>
      <c r="E48" s="4">
        <f t="shared" si="7"/>
        <v>9028</v>
      </c>
      <c r="F48" s="4">
        <v>393</v>
      </c>
      <c r="G48" s="4"/>
      <c r="H48" s="4">
        <f t="shared" si="6"/>
        <v>8635</v>
      </c>
      <c r="I48" s="9">
        <v>-6803</v>
      </c>
      <c r="J48" s="61">
        <f t="shared" si="2"/>
        <v>1832</v>
      </c>
      <c r="K48" s="40"/>
      <c r="L48" s="43">
        <v>17.2</v>
      </c>
      <c r="M48" s="54">
        <f t="shared" si="3"/>
        <v>148522</v>
      </c>
      <c r="N48" s="55">
        <f t="shared" si="4"/>
        <v>31510.399999999998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5042</v>
      </c>
      <c r="D50" s="4"/>
      <c r="E50" s="4">
        <f t="shared" si="7"/>
        <v>5042</v>
      </c>
      <c r="F50" s="4"/>
      <c r="G50" s="4"/>
      <c r="H50" s="4">
        <f t="shared" si="6"/>
        <v>5042</v>
      </c>
      <c r="I50" s="9">
        <v>-1444</v>
      </c>
      <c r="J50" s="56">
        <f t="shared" si="2"/>
        <v>3598</v>
      </c>
      <c r="K50" s="40"/>
      <c r="L50" s="43">
        <v>17.2</v>
      </c>
      <c r="M50" s="54">
        <f t="shared" si="3"/>
        <v>86722.4</v>
      </c>
      <c r="N50" s="55">
        <f t="shared" si="4"/>
        <v>61885.599999999999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63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63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16594</v>
      </c>
      <c r="D67" s="4"/>
      <c r="E67" s="4">
        <f t="shared" ref="E67:E76" si="8">SUM(C67:D67)</f>
        <v>16594</v>
      </c>
      <c r="F67" s="4"/>
      <c r="G67" s="4"/>
      <c r="H67" s="4">
        <f t="shared" si="6"/>
        <v>16594</v>
      </c>
      <c r="I67" s="9">
        <v>-15118</v>
      </c>
      <c r="J67" s="56">
        <f t="shared" si="2"/>
        <v>1476</v>
      </c>
      <c r="K67" s="40"/>
      <c r="L67" s="43">
        <v>17.2</v>
      </c>
      <c r="M67" s="54">
        <f t="shared" si="3"/>
        <v>285416.8</v>
      </c>
      <c r="N67" s="55">
        <f t="shared" si="4"/>
        <v>25387.200000000001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5645</v>
      </c>
      <c r="D69" s="20"/>
      <c r="E69" s="4">
        <f t="shared" si="8"/>
        <v>5645</v>
      </c>
      <c r="F69" s="20"/>
      <c r="G69" s="20"/>
      <c r="H69" s="4">
        <f t="shared" si="6"/>
        <v>5645</v>
      </c>
      <c r="I69" s="21">
        <v>153</v>
      </c>
      <c r="J69" s="61">
        <f t="shared" si="2"/>
        <v>5798</v>
      </c>
      <c r="K69" s="40"/>
      <c r="L69" s="43">
        <v>17.2</v>
      </c>
      <c r="M69" s="54">
        <f t="shared" si="3"/>
        <v>97094</v>
      </c>
      <c r="N69" s="55">
        <f t="shared" si="4"/>
        <v>99725.599999999991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10532</v>
      </c>
      <c r="D70" s="17"/>
      <c r="E70" s="4">
        <f t="shared" si="8"/>
        <v>10532</v>
      </c>
      <c r="F70" s="17"/>
      <c r="G70" s="17"/>
      <c r="H70" s="4">
        <f t="shared" si="6"/>
        <v>10532</v>
      </c>
      <c r="I70" s="23">
        <v>-1000</v>
      </c>
      <c r="J70" s="61">
        <f t="shared" si="2"/>
        <v>9532</v>
      </c>
      <c r="K70" s="40"/>
      <c r="L70" s="43">
        <v>17.2</v>
      </c>
      <c r="M70" s="54">
        <f t="shared" si="3"/>
        <v>181150.4</v>
      </c>
      <c r="N70" s="55">
        <f t="shared" si="4"/>
        <v>163950.39999999999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3487</v>
      </c>
      <c r="D71" s="24"/>
      <c r="E71" s="4">
        <f t="shared" si="8"/>
        <v>3487</v>
      </c>
      <c r="F71" s="24"/>
      <c r="G71" s="24"/>
      <c r="H71" s="4">
        <f t="shared" si="6"/>
        <v>3487</v>
      </c>
      <c r="I71" s="24">
        <v>0</v>
      </c>
      <c r="J71" s="61">
        <f t="shared" si="2"/>
        <v>3487</v>
      </c>
      <c r="K71" s="40"/>
      <c r="L71" s="43">
        <v>17.2</v>
      </c>
      <c r="M71" s="54">
        <f t="shared" ref="M71:M77" si="9">H71*L71</f>
        <v>59976.399999999994</v>
      </c>
      <c r="N71" s="55">
        <f t="shared" ref="N71:N77" si="10">J71*L71</f>
        <v>59976.399999999994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374831</v>
      </c>
      <c r="D78" s="39">
        <f t="shared" ref="D78:J78" si="16">SUM(D6:D77)</f>
        <v>0</v>
      </c>
      <c r="E78" s="39">
        <f t="shared" si="16"/>
        <v>374831</v>
      </c>
      <c r="F78" s="39">
        <f t="shared" si="16"/>
        <v>767</v>
      </c>
      <c r="G78" s="39">
        <f t="shared" si="16"/>
        <v>0</v>
      </c>
      <c r="H78" s="39">
        <f t="shared" si="16"/>
        <v>374064</v>
      </c>
      <c r="I78" s="39">
        <f t="shared" si="16"/>
        <v>-96835</v>
      </c>
      <c r="J78" s="39">
        <f t="shared" si="16"/>
        <v>277229</v>
      </c>
      <c r="K78" s="11"/>
      <c r="L78" s="43"/>
      <c r="M78" s="53">
        <f>SUM(M6:M77)</f>
        <v>7662526.1999999993</v>
      </c>
      <c r="N78" s="53">
        <f t="shared" ref="N78:O78" si="17">SUM(N6:N77)</f>
        <v>5882407.5999999996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7" activePane="bottomRight" state="frozen"/>
      <selection pane="topRight" activeCell="B1" sqref="B1"/>
      <selection pane="bottomLeft" activeCell="A6" sqref="A6"/>
      <selection pane="bottomRight" activeCell="Q70" sqref="Q70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111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14754</v>
      </c>
      <c r="D6" s="4"/>
      <c r="E6" s="4">
        <f t="shared" ref="E6:E14" si="0">SUM(C6:D6)</f>
        <v>14754</v>
      </c>
      <c r="F6" s="4"/>
      <c r="G6" s="4"/>
      <c r="H6" s="4">
        <f>E6-F6-G6</f>
        <v>14754</v>
      </c>
      <c r="I6" s="9">
        <v>-4800</v>
      </c>
      <c r="J6" s="56">
        <f>H6+I6</f>
        <v>9954</v>
      </c>
      <c r="K6" s="40"/>
      <c r="L6" s="43">
        <v>26.6</v>
      </c>
      <c r="M6" s="54">
        <f>H6*L6</f>
        <v>392456.4</v>
      </c>
      <c r="N6" s="55">
        <f>J6*L6</f>
        <v>264776.40000000002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18207</v>
      </c>
      <c r="D7" s="4"/>
      <c r="E7" s="4">
        <f t="shared" si="0"/>
        <v>18207</v>
      </c>
      <c r="F7" s="4"/>
      <c r="G7" s="4"/>
      <c r="H7" s="4">
        <f t="shared" ref="H7" si="1">E7-F7-G7</f>
        <v>18207</v>
      </c>
      <c r="I7" s="9">
        <v>975</v>
      </c>
      <c r="J7" s="61">
        <f t="shared" ref="J7:J73" si="2">H7+I7</f>
        <v>19182</v>
      </c>
      <c r="K7" s="40"/>
      <c r="L7" s="43">
        <v>26.6</v>
      </c>
      <c r="M7" s="54">
        <f t="shared" ref="M7:M70" si="3">H7*L7</f>
        <v>484306.2</v>
      </c>
      <c r="N7" s="55">
        <f t="shared" ref="N7:N70" si="4">J7*L7</f>
        <v>510241.2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7670</v>
      </c>
      <c r="D10" s="4"/>
      <c r="E10" s="4">
        <f>SUM(C10:D10)</f>
        <v>7670</v>
      </c>
      <c r="F10" s="4"/>
      <c r="G10" s="4"/>
      <c r="H10" s="4">
        <f t="shared" si="6"/>
        <v>7670</v>
      </c>
      <c r="I10" s="9">
        <v>-505</v>
      </c>
      <c r="J10" s="61">
        <f t="shared" si="2"/>
        <v>7165</v>
      </c>
      <c r="K10" s="40"/>
      <c r="L10" s="43">
        <v>26.6</v>
      </c>
      <c r="M10" s="54">
        <f t="shared" si="3"/>
        <v>204022</v>
      </c>
      <c r="N10" s="55">
        <f t="shared" si="4"/>
        <v>190589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13781</v>
      </c>
      <c r="D11" s="4"/>
      <c r="E11" s="4">
        <f t="shared" si="0"/>
        <v>13781</v>
      </c>
      <c r="F11" s="4"/>
      <c r="G11" s="4"/>
      <c r="H11" s="4">
        <f t="shared" si="6"/>
        <v>13781</v>
      </c>
      <c r="I11" s="2">
        <v>888</v>
      </c>
      <c r="J11" s="61">
        <f t="shared" si="2"/>
        <v>14669</v>
      </c>
      <c r="K11" s="40"/>
      <c r="L11" s="43">
        <v>26.6</v>
      </c>
      <c r="M11" s="54">
        <f t="shared" si="3"/>
        <v>366574.60000000003</v>
      </c>
      <c r="N11" s="55">
        <f t="shared" si="4"/>
        <v>390195.4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25836</v>
      </c>
      <c r="D12" s="37"/>
      <c r="E12" s="4">
        <f t="shared" si="0"/>
        <v>25836</v>
      </c>
      <c r="F12" s="4">
        <f>120+209</f>
        <v>329</v>
      </c>
      <c r="G12" s="4"/>
      <c r="H12" s="4">
        <f t="shared" si="6"/>
        <v>25507</v>
      </c>
      <c r="I12" s="2">
        <v>-1984</v>
      </c>
      <c r="J12" s="61">
        <f t="shared" si="2"/>
        <v>23523</v>
      </c>
      <c r="K12" s="40"/>
      <c r="L12" s="43">
        <v>26.6</v>
      </c>
      <c r="M12" s="54">
        <f t="shared" si="3"/>
        <v>678486.20000000007</v>
      </c>
      <c r="N12" s="55">
        <f t="shared" si="4"/>
        <v>625711.80000000005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10593</v>
      </c>
      <c r="D14" s="4"/>
      <c r="E14" s="4">
        <f t="shared" si="0"/>
        <v>10593</v>
      </c>
      <c r="F14" s="4"/>
      <c r="G14" s="4"/>
      <c r="H14" s="4">
        <f t="shared" si="6"/>
        <v>10593</v>
      </c>
      <c r="I14" s="2">
        <v>-291</v>
      </c>
      <c r="J14" s="61">
        <f t="shared" si="2"/>
        <v>10302</v>
      </c>
      <c r="K14" s="40"/>
      <c r="L14" s="43">
        <v>26.6</v>
      </c>
      <c r="M14" s="54">
        <f t="shared" si="3"/>
        <v>281773.8</v>
      </c>
      <c r="N14" s="55">
        <f t="shared" si="4"/>
        <v>274033.2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6470</v>
      </c>
      <c r="D15" s="4"/>
      <c r="E15" s="4">
        <f>SUM(C15:D15)</f>
        <v>6470</v>
      </c>
      <c r="F15" s="4"/>
      <c r="G15" s="4"/>
      <c r="H15" s="4">
        <f t="shared" si="6"/>
        <v>6470</v>
      </c>
      <c r="I15" s="9">
        <v>-449</v>
      </c>
      <c r="J15" s="61">
        <f t="shared" si="2"/>
        <v>6021</v>
      </c>
      <c r="K15" s="40"/>
      <c r="L15" s="43">
        <v>26.6</v>
      </c>
      <c r="M15" s="54">
        <f t="shared" si="3"/>
        <v>172102</v>
      </c>
      <c r="N15" s="55">
        <f t="shared" si="4"/>
        <v>160158.6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8938</v>
      </c>
      <c r="D26" s="4"/>
      <c r="E26" s="4">
        <f t="shared" si="7"/>
        <v>8938</v>
      </c>
      <c r="F26" s="4"/>
      <c r="G26" s="4"/>
      <c r="H26" s="4">
        <f t="shared" si="6"/>
        <v>8938</v>
      </c>
      <c r="I26" s="9">
        <v>-806</v>
      </c>
      <c r="J26" s="61">
        <f t="shared" si="2"/>
        <v>8132</v>
      </c>
      <c r="K26" s="40"/>
      <c r="L26" s="43">
        <v>21</v>
      </c>
      <c r="M26" s="54">
        <f t="shared" si="3"/>
        <v>187698</v>
      </c>
      <c r="N26" s="55">
        <f t="shared" si="4"/>
        <v>170772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8635</v>
      </c>
      <c r="D48" s="4"/>
      <c r="E48" s="4">
        <f t="shared" si="7"/>
        <v>8635</v>
      </c>
      <c r="F48" s="4"/>
      <c r="G48" s="4"/>
      <c r="H48" s="4">
        <f t="shared" si="6"/>
        <v>8635</v>
      </c>
      <c r="I48" s="9">
        <v>-6803</v>
      </c>
      <c r="J48" s="61">
        <f t="shared" si="2"/>
        <v>1832</v>
      </c>
      <c r="K48" s="40"/>
      <c r="L48" s="43">
        <v>17.2</v>
      </c>
      <c r="M48" s="54">
        <f t="shared" si="3"/>
        <v>148522</v>
      </c>
      <c r="N48" s="55">
        <f t="shared" si="4"/>
        <v>31510.399999999998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71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1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16514</v>
      </c>
      <c r="D67" s="4"/>
      <c r="E67" s="4">
        <f t="shared" ref="E67:E76" si="8">SUM(C67:D67)</f>
        <v>16514</v>
      </c>
      <c r="F67" s="4"/>
      <c r="G67" s="4"/>
      <c r="H67" s="4">
        <f t="shared" si="6"/>
        <v>16514</v>
      </c>
      <c r="I67" s="9">
        <v>-15118</v>
      </c>
      <c r="J67" s="56">
        <f t="shared" si="2"/>
        <v>1396</v>
      </c>
      <c r="K67" s="40"/>
      <c r="L67" s="43">
        <v>17.2</v>
      </c>
      <c r="M67" s="54">
        <f t="shared" si="3"/>
        <v>284040.8</v>
      </c>
      <c r="N67" s="55">
        <f t="shared" si="4"/>
        <v>24011.200000000001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3983</v>
      </c>
      <c r="D69" s="20"/>
      <c r="E69" s="4">
        <f t="shared" si="8"/>
        <v>3983</v>
      </c>
      <c r="F69" s="20">
        <v>208</v>
      </c>
      <c r="G69" s="20"/>
      <c r="H69" s="4">
        <f t="shared" si="6"/>
        <v>3775</v>
      </c>
      <c r="I69" s="21">
        <v>153</v>
      </c>
      <c r="J69" s="61">
        <f t="shared" si="2"/>
        <v>3928</v>
      </c>
      <c r="K69" s="40"/>
      <c r="L69" s="43">
        <v>17.2</v>
      </c>
      <c r="M69" s="54">
        <f t="shared" si="3"/>
        <v>64930</v>
      </c>
      <c r="N69" s="55">
        <f t="shared" si="4"/>
        <v>67561.599999999991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9876</v>
      </c>
      <c r="D70" s="17"/>
      <c r="E70" s="4">
        <f t="shared" si="8"/>
        <v>9876</v>
      </c>
      <c r="F70" s="17">
        <v>200</v>
      </c>
      <c r="G70" s="17"/>
      <c r="H70" s="4">
        <f t="shared" si="6"/>
        <v>9676</v>
      </c>
      <c r="I70" s="23">
        <v>-1000</v>
      </c>
      <c r="J70" s="61">
        <f t="shared" si="2"/>
        <v>8676</v>
      </c>
      <c r="K70" s="40"/>
      <c r="L70" s="43">
        <v>17.2</v>
      </c>
      <c r="M70" s="54">
        <f t="shared" si="3"/>
        <v>166427.19999999998</v>
      </c>
      <c r="N70" s="55">
        <f t="shared" si="4"/>
        <v>149227.19999999998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251</v>
      </c>
      <c r="D71" s="24"/>
      <c r="E71" s="4">
        <f t="shared" si="8"/>
        <v>251</v>
      </c>
      <c r="F71" s="24">
        <v>340</v>
      </c>
      <c r="G71" s="24"/>
      <c r="H71" s="4">
        <f t="shared" si="6"/>
        <v>-89</v>
      </c>
      <c r="I71" s="24">
        <v>0</v>
      </c>
      <c r="J71" s="61">
        <f t="shared" si="2"/>
        <v>-89</v>
      </c>
      <c r="K71" s="40"/>
      <c r="L71" s="43">
        <v>17.2</v>
      </c>
      <c r="M71" s="54">
        <f t="shared" ref="M71:M77" si="9">H71*L71</f>
        <v>-1530.8</v>
      </c>
      <c r="N71" s="55">
        <f t="shared" ref="N71:N77" si="10">J71*L71</f>
        <v>-1530.8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362458</v>
      </c>
      <c r="D78" s="39">
        <f t="shared" ref="D78:J78" si="16">SUM(D6:D77)</f>
        <v>0</v>
      </c>
      <c r="E78" s="39">
        <f t="shared" si="16"/>
        <v>362458</v>
      </c>
      <c r="F78" s="39">
        <f t="shared" si="16"/>
        <v>1077</v>
      </c>
      <c r="G78" s="39">
        <f t="shared" si="16"/>
        <v>0</v>
      </c>
      <c r="H78" s="39">
        <f t="shared" si="16"/>
        <v>361381</v>
      </c>
      <c r="I78" s="39">
        <f t="shared" si="16"/>
        <v>-96835</v>
      </c>
      <c r="J78" s="39">
        <f t="shared" si="16"/>
        <v>264546</v>
      </c>
      <c r="K78" s="11"/>
      <c r="L78" s="43"/>
      <c r="M78" s="53">
        <f>SUM(M6:M77)</f>
        <v>7397453.7999999989</v>
      </c>
      <c r="N78" s="53">
        <f t="shared" ref="N78:O78" si="17">SUM(N6:N77)</f>
        <v>5617335.1999999993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P31" sqref="P31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111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14754</v>
      </c>
      <c r="D6" s="4"/>
      <c r="E6" s="4">
        <f t="shared" ref="E6:E14" si="0">SUM(C6:D6)</f>
        <v>14754</v>
      </c>
      <c r="F6" s="4"/>
      <c r="G6" s="4"/>
      <c r="H6" s="4">
        <f>E6-F6-G6</f>
        <v>14754</v>
      </c>
      <c r="I6" s="9">
        <v>-4800</v>
      </c>
      <c r="J6" s="56">
        <f>H6+I6</f>
        <v>9954</v>
      </c>
      <c r="K6" s="40"/>
      <c r="L6" s="43">
        <v>26.6</v>
      </c>
      <c r="M6" s="54">
        <f>H6*L6</f>
        <v>392456.4</v>
      </c>
      <c r="N6" s="55">
        <f>J6*L6</f>
        <v>264776.40000000002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18207</v>
      </c>
      <c r="D7" s="4"/>
      <c r="E7" s="4">
        <f t="shared" si="0"/>
        <v>18207</v>
      </c>
      <c r="F7" s="4">
        <f>90+25</f>
        <v>115</v>
      </c>
      <c r="G7" s="4"/>
      <c r="H7" s="4">
        <f t="shared" ref="H7" si="1">E7-F7-G7</f>
        <v>18092</v>
      </c>
      <c r="I7" s="9">
        <v>975</v>
      </c>
      <c r="J7" s="61">
        <f t="shared" ref="J7:J73" si="2">H7+I7</f>
        <v>19067</v>
      </c>
      <c r="K7" s="40"/>
      <c r="L7" s="43">
        <v>26.6</v>
      </c>
      <c r="M7" s="54">
        <f t="shared" ref="M7:M70" si="3">H7*L7</f>
        <v>481247.2</v>
      </c>
      <c r="N7" s="55">
        <f t="shared" ref="N7:N70" si="4">J7*L7</f>
        <v>507182.2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7670</v>
      </c>
      <c r="D10" s="4"/>
      <c r="E10" s="4">
        <f>SUM(C10:D10)</f>
        <v>7670</v>
      </c>
      <c r="F10" s="4"/>
      <c r="G10" s="4"/>
      <c r="H10" s="4">
        <f t="shared" si="6"/>
        <v>7670</v>
      </c>
      <c r="I10" s="9">
        <v>-505</v>
      </c>
      <c r="J10" s="61">
        <f t="shared" si="2"/>
        <v>7165</v>
      </c>
      <c r="K10" s="40"/>
      <c r="L10" s="43">
        <v>26.6</v>
      </c>
      <c r="M10" s="54">
        <f t="shared" si="3"/>
        <v>204022</v>
      </c>
      <c r="N10" s="55">
        <f t="shared" si="4"/>
        <v>190589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13781</v>
      </c>
      <c r="D11" s="4"/>
      <c r="E11" s="4">
        <f t="shared" si="0"/>
        <v>13781</v>
      </c>
      <c r="F11" s="4"/>
      <c r="G11" s="4"/>
      <c r="H11" s="4">
        <f t="shared" si="6"/>
        <v>13781</v>
      </c>
      <c r="I11" s="2">
        <v>888</v>
      </c>
      <c r="J11" s="61">
        <f t="shared" si="2"/>
        <v>14669</v>
      </c>
      <c r="K11" s="40"/>
      <c r="L11" s="43">
        <v>26.6</v>
      </c>
      <c r="M11" s="54">
        <f t="shared" si="3"/>
        <v>366574.60000000003</v>
      </c>
      <c r="N11" s="55">
        <f t="shared" si="4"/>
        <v>390195.4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25507</v>
      </c>
      <c r="D12" s="37"/>
      <c r="E12" s="4">
        <f t="shared" si="0"/>
        <v>25507</v>
      </c>
      <c r="F12" s="4">
        <f>392+98+200</f>
        <v>690</v>
      </c>
      <c r="G12" s="4"/>
      <c r="H12" s="4">
        <f t="shared" si="6"/>
        <v>24817</v>
      </c>
      <c r="I12" s="2">
        <v>-1984</v>
      </c>
      <c r="J12" s="61">
        <f t="shared" si="2"/>
        <v>22833</v>
      </c>
      <c r="K12" s="40"/>
      <c r="L12" s="43">
        <v>26.6</v>
      </c>
      <c r="M12" s="54">
        <f t="shared" si="3"/>
        <v>660132.20000000007</v>
      </c>
      <c r="N12" s="55">
        <f t="shared" si="4"/>
        <v>607357.80000000005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10593</v>
      </c>
      <c r="D14" s="4"/>
      <c r="E14" s="4">
        <f t="shared" si="0"/>
        <v>10593</v>
      </c>
      <c r="F14" s="4"/>
      <c r="G14" s="4"/>
      <c r="H14" s="4">
        <f t="shared" si="6"/>
        <v>10593</v>
      </c>
      <c r="I14" s="2">
        <v>-291</v>
      </c>
      <c r="J14" s="61">
        <f t="shared" si="2"/>
        <v>10302</v>
      </c>
      <c r="K14" s="40"/>
      <c r="L14" s="43">
        <v>26.6</v>
      </c>
      <c r="M14" s="54">
        <f t="shared" si="3"/>
        <v>281773.8</v>
      </c>
      <c r="N14" s="55">
        <f t="shared" si="4"/>
        <v>274033.2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6470</v>
      </c>
      <c r="D15" s="4"/>
      <c r="E15" s="4">
        <f>SUM(C15:D15)</f>
        <v>6470</v>
      </c>
      <c r="F15" s="4"/>
      <c r="G15" s="4"/>
      <c r="H15" s="4">
        <f t="shared" si="6"/>
        <v>6470</v>
      </c>
      <c r="I15" s="9">
        <v>-449</v>
      </c>
      <c r="J15" s="61">
        <f t="shared" si="2"/>
        <v>6021</v>
      </c>
      <c r="K15" s="40"/>
      <c r="L15" s="43">
        <v>26.6</v>
      </c>
      <c r="M15" s="54">
        <f t="shared" si="3"/>
        <v>172102</v>
      </c>
      <c r="N15" s="55">
        <f t="shared" si="4"/>
        <v>160158.6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8938</v>
      </c>
      <c r="D26" s="4"/>
      <c r="E26" s="4">
        <f t="shared" si="7"/>
        <v>8938</v>
      </c>
      <c r="F26" s="4">
        <f>253+244</f>
        <v>497</v>
      </c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8635</v>
      </c>
      <c r="D48" s="4"/>
      <c r="E48" s="4">
        <f t="shared" si="7"/>
        <v>8635</v>
      </c>
      <c r="F48" s="4">
        <v>434</v>
      </c>
      <c r="G48" s="4"/>
      <c r="H48" s="4">
        <f t="shared" si="6"/>
        <v>8201</v>
      </c>
      <c r="I48" s="9">
        <v>-6803</v>
      </c>
      <c r="J48" s="61">
        <f t="shared" si="2"/>
        <v>1398</v>
      </c>
      <c r="K48" s="40"/>
      <c r="L48" s="43">
        <v>17.2</v>
      </c>
      <c r="M48" s="54">
        <f t="shared" si="3"/>
        <v>141057.19999999998</v>
      </c>
      <c r="N48" s="55">
        <f t="shared" si="4"/>
        <v>24045.599999999999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71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1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16514</v>
      </c>
      <c r="D67" s="4"/>
      <c r="E67" s="4">
        <f t="shared" ref="E67:E76" si="8">SUM(C67:D67)</f>
        <v>16514</v>
      </c>
      <c r="F67" s="4"/>
      <c r="G67" s="4"/>
      <c r="H67" s="4">
        <f t="shared" si="6"/>
        <v>16514</v>
      </c>
      <c r="I67" s="9">
        <v>-15118</v>
      </c>
      <c r="J67" s="56">
        <f t="shared" si="2"/>
        <v>1396</v>
      </c>
      <c r="K67" s="40"/>
      <c r="L67" s="43">
        <v>17.2</v>
      </c>
      <c r="M67" s="54">
        <f t="shared" si="3"/>
        <v>284040.8</v>
      </c>
      <c r="N67" s="55">
        <f t="shared" si="4"/>
        <v>24011.200000000001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3775</v>
      </c>
      <c r="D69" s="20"/>
      <c r="E69" s="4">
        <f t="shared" si="8"/>
        <v>3775</v>
      </c>
      <c r="F69" s="20">
        <v>80</v>
      </c>
      <c r="G69" s="20"/>
      <c r="H69" s="4">
        <f t="shared" si="6"/>
        <v>3695</v>
      </c>
      <c r="I69" s="21">
        <v>153</v>
      </c>
      <c r="J69" s="61">
        <f t="shared" si="2"/>
        <v>3848</v>
      </c>
      <c r="K69" s="40"/>
      <c r="L69" s="43">
        <v>17.2</v>
      </c>
      <c r="M69" s="54">
        <f t="shared" si="3"/>
        <v>63554</v>
      </c>
      <c r="N69" s="55">
        <f t="shared" si="4"/>
        <v>66185.599999999991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9676</v>
      </c>
      <c r="D70" s="17"/>
      <c r="E70" s="4">
        <f t="shared" si="8"/>
        <v>9676</v>
      </c>
      <c r="F70" s="17">
        <f>5875/25</f>
        <v>235</v>
      </c>
      <c r="G70" s="17"/>
      <c r="H70" s="4">
        <f t="shared" si="6"/>
        <v>9441</v>
      </c>
      <c r="I70" s="23">
        <v>-1000</v>
      </c>
      <c r="J70" s="61">
        <f t="shared" si="2"/>
        <v>8441</v>
      </c>
      <c r="K70" s="40"/>
      <c r="L70" s="43">
        <v>17.2</v>
      </c>
      <c r="M70" s="54">
        <f t="shared" si="3"/>
        <v>162385.19999999998</v>
      </c>
      <c r="N70" s="55">
        <f t="shared" si="4"/>
        <v>145185.19999999998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-89</v>
      </c>
      <c r="D71" s="24"/>
      <c r="E71" s="4">
        <f t="shared" si="8"/>
        <v>-89</v>
      </c>
      <c r="F71" s="24">
        <v>320</v>
      </c>
      <c r="G71" s="24"/>
      <c r="H71" s="4">
        <f t="shared" si="6"/>
        <v>-409</v>
      </c>
      <c r="I71" s="24">
        <v>0</v>
      </c>
      <c r="J71" s="61">
        <f t="shared" si="2"/>
        <v>-409</v>
      </c>
      <c r="K71" s="40"/>
      <c r="L71" s="43">
        <v>17.2</v>
      </c>
      <c r="M71" s="54">
        <f t="shared" ref="M71:M77" si="9">H71*L71</f>
        <v>-7034.7999999999993</v>
      </c>
      <c r="N71" s="55">
        <f t="shared" ref="N71:N77" si="10">J71*L71</f>
        <v>-7034.7999999999993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361381</v>
      </c>
      <c r="D78" s="39">
        <f t="shared" ref="D78:J78" si="16">SUM(D6:D77)</f>
        <v>0</v>
      </c>
      <c r="E78" s="39">
        <f t="shared" si="16"/>
        <v>361381</v>
      </c>
      <c r="F78" s="39">
        <f t="shared" si="16"/>
        <v>2371</v>
      </c>
      <c r="G78" s="39">
        <f t="shared" si="16"/>
        <v>0</v>
      </c>
      <c r="H78" s="39">
        <f t="shared" si="16"/>
        <v>359010</v>
      </c>
      <c r="I78" s="39">
        <f t="shared" si="16"/>
        <v>-96835</v>
      </c>
      <c r="J78" s="39">
        <f t="shared" si="16"/>
        <v>262175</v>
      </c>
      <c r="K78" s="11"/>
      <c r="L78" s="43"/>
      <c r="M78" s="53">
        <f>SUM(M6:M77)</f>
        <v>7347216.9999999991</v>
      </c>
      <c r="N78" s="53">
        <f t="shared" ref="N78:O78" si="17">SUM(N6:N77)</f>
        <v>5567098.3999999985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4" activePane="bottomRight" state="frozen"/>
      <selection pane="topRight" activeCell="B1" sqref="B1"/>
      <selection pane="bottomLeft" activeCell="A6" sqref="A6"/>
      <selection pane="bottomRight" activeCell="P31" sqref="P31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112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14754</v>
      </c>
      <c r="D6" s="4"/>
      <c r="E6" s="4">
        <f t="shared" ref="E6:E14" si="0">SUM(C6:D6)</f>
        <v>14754</v>
      </c>
      <c r="F6" s="4">
        <v>104</v>
      </c>
      <c r="G6" s="4"/>
      <c r="H6" s="4">
        <f>E6-F6-G6</f>
        <v>14650</v>
      </c>
      <c r="I6" s="9">
        <v>-4800</v>
      </c>
      <c r="J6" s="56">
        <f>H6+I6</f>
        <v>9850</v>
      </c>
      <c r="K6" s="40"/>
      <c r="L6" s="43">
        <v>26.6</v>
      </c>
      <c r="M6" s="54">
        <f>H6*L6</f>
        <v>389690</v>
      </c>
      <c r="N6" s="55">
        <f>J6*L6</f>
        <v>262010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18092</v>
      </c>
      <c r="D7" s="4"/>
      <c r="E7" s="4">
        <f t="shared" si="0"/>
        <v>18092</v>
      </c>
      <c r="F7" s="4"/>
      <c r="G7" s="4"/>
      <c r="H7" s="4">
        <f t="shared" ref="H7" si="1">E7-F7-G7</f>
        <v>18092</v>
      </c>
      <c r="I7" s="9">
        <v>975</v>
      </c>
      <c r="J7" s="61">
        <f t="shared" ref="J7:J73" si="2">H7+I7</f>
        <v>19067</v>
      </c>
      <c r="K7" s="40"/>
      <c r="L7" s="43">
        <v>26.6</v>
      </c>
      <c r="M7" s="54">
        <f t="shared" ref="M7:M70" si="3">H7*L7</f>
        <v>481247.2</v>
      </c>
      <c r="N7" s="55">
        <f t="shared" ref="N7:N70" si="4">J7*L7</f>
        <v>507182.2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7670</v>
      </c>
      <c r="D10" s="4"/>
      <c r="E10" s="4">
        <f>SUM(C10:D10)</f>
        <v>7670</v>
      </c>
      <c r="F10" s="4"/>
      <c r="G10" s="4"/>
      <c r="H10" s="4">
        <f t="shared" si="6"/>
        <v>7670</v>
      </c>
      <c r="I10" s="9">
        <v>-505</v>
      </c>
      <c r="J10" s="61">
        <f t="shared" si="2"/>
        <v>7165</v>
      </c>
      <c r="K10" s="40"/>
      <c r="L10" s="43">
        <v>26.6</v>
      </c>
      <c r="M10" s="54">
        <f t="shared" si="3"/>
        <v>204022</v>
      </c>
      <c r="N10" s="55">
        <f t="shared" si="4"/>
        <v>190589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13781</v>
      </c>
      <c r="D11" s="4"/>
      <c r="E11" s="4">
        <f t="shared" si="0"/>
        <v>13781</v>
      </c>
      <c r="F11" s="4"/>
      <c r="G11" s="4"/>
      <c r="H11" s="4">
        <f t="shared" si="6"/>
        <v>13781</v>
      </c>
      <c r="I11" s="2">
        <v>888</v>
      </c>
      <c r="J11" s="61">
        <f t="shared" si="2"/>
        <v>14669</v>
      </c>
      <c r="K11" s="40"/>
      <c r="L11" s="43">
        <v>26.6</v>
      </c>
      <c r="M11" s="54">
        <f t="shared" si="3"/>
        <v>366574.60000000003</v>
      </c>
      <c r="N11" s="55">
        <f t="shared" si="4"/>
        <v>390195.4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24817</v>
      </c>
      <c r="D12" s="37"/>
      <c r="E12" s="4">
        <f t="shared" si="0"/>
        <v>24817</v>
      </c>
      <c r="F12" s="4"/>
      <c r="G12" s="4"/>
      <c r="H12" s="4">
        <f t="shared" si="6"/>
        <v>24817</v>
      </c>
      <c r="I12" s="2">
        <v>-1984</v>
      </c>
      <c r="J12" s="61">
        <f t="shared" si="2"/>
        <v>22833</v>
      </c>
      <c r="K12" s="40"/>
      <c r="L12" s="43">
        <v>26.6</v>
      </c>
      <c r="M12" s="54">
        <f t="shared" si="3"/>
        <v>660132.20000000007</v>
      </c>
      <c r="N12" s="55">
        <f t="shared" si="4"/>
        <v>607357.80000000005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10593</v>
      </c>
      <c r="D14" s="4"/>
      <c r="E14" s="4">
        <f t="shared" si="0"/>
        <v>10593</v>
      </c>
      <c r="F14" s="4"/>
      <c r="G14" s="4"/>
      <c r="H14" s="4">
        <f t="shared" si="6"/>
        <v>10593</v>
      </c>
      <c r="I14" s="2">
        <v>-291</v>
      </c>
      <c r="J14" s="61">
        <f t="shared" si="2"/>
        <v>10302</v>
      </c>
      <c r="K14" s="40"/>
      <c r="L14" s="43">
        <v>26.6</v>
      </c>
      <c r="M14" s="54">
        <f t="shared" si="3"/>
        <v>281773.8</v>
      </c>
      <c r="N14" s="55">
        <f t="shared" si="4"/>
        <v>274033.2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6470</v>
      </c>
      <c r="D15" s="4"/>
      <c r="E15" s="4">
        <f>SUM(C15:D15)</f>
        <v>6470</v>
      </c>
      <c r="F15" s="4">
        <v>98</v>
      </c>
      <c r="G15" s="4"/>
      <c r="H15" s="4">
        <f t="shared" si="6"/>
        <v>6372</v>
      </c>
      <c r="I15" s="9">
        <v>-449</v>
      </c>
      <c r="J15" s="61">
        <f t="shared" si="2"/>
        <v>5923</v>
      </c>
      <c r="K15" s="40"/>
      <c r="L15" s="43">
        <v>26.6</v>
      </c>
      <c r="M15" s="54">
        <f t="shared" si="3"/>
        <v>169495.2</v>
      </c>
      <c r="N15" s="55">
        <f t="shared" si="4"/>
        <v>157551.80000000002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/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8201</v>
      </c>
      <c r="D48" s="4"/>
      <c r="E48" s="4">
        <f t="shared" si="7"/>
        <v>8201</v>
      </c>
      <c r="F48" s="4"/>
      <c r="G48" s="4"/>
      <c r="H48" s="4">
        <f t="shared" si="6"/>
        <v>8201</v>
      </c>
      <c r="I48" s="9">
        <v>-6803</v>
      </c>
      <c r="J48" s="61">
        <f t="shared" si="2"/>
        <v>1398</v>
      </c>
      <c r="K48" s="40"/>
      <c r="L48" s="43">
        <v>17.2</v>
      </c>
      <c r="M48" s="54">
        <f t="shared" si="3"/>
        <v>141057.19999999998</v>
      </c>
      <c r="N48" s="55">
        <f t="shared" si="4"/>
        <v>24045.599999999999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72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2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16514</v>
      </c>
      <c r="D67" s="4"/>
      <c r="E67" s="4">
        <f t="shared" ref="E67:E76" si="8">SUM(C67:D67)</f>
        <v>16514</v>
      </c>
      <c r="F67" s="4"/>
      <c r="G67" s="4"/>
      <c r="H67" s="4">
        <f t="shared" si="6"/>
        <v>16514</v>
      </c>
      <c r="I67" s="9">
        <v>-15118</v>
      </c>
      <c r="J67" s="56">
        <f t="shared" si="2"/>
        <v>1396</v>
      </c>
      <c r="K67" s="40"/>
      <c r="L67" s="43">
        <v>17.2</v>
      </c>
      <c r="M67" s="54">
        <f t="shared" si="3"/>
        <v>284040.8</v>
      </c>
      <c r="N67" s="55">
        <f t="shared" si="4"/>
        <v>24011.200000000001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3695</v>
      </c>
      <c r="D69" s="20"/>
      <c r="E69" s="4">
        <f t="shared" si="8"/>
        <v>3695</v>
      </c>
      <c r="F69" s="20"/>
      <c r="G69" s="20"/>
      <c r="H69" s="4">
        <f t="shared" si="6"/>
        <v>3695</v>
      </c>
      <c r="I69" s="21">
        <v>153</v>
      </c>
      <c r="J69" s="61">
        <f t="shared" si="2"/>
        <v>3848</v>
      </c>
      <c r="K69" s="40"/>
      <c r="L69" s="43">
        <v>17.2</v>
      </c>
      <c r="M69" s="54">
        <f t="shared" si="3"/>
        <v>63554</v>
      </c>
      <c r="N69" s="55">
        <f t="shared" si="4"/>
        <v>66185.599999999991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f>9441-409</f>
        <v>9032</v>
      </c>
      <c r="D70" s="17"/>
      <c r="E70" s="4">
        <f t="shared" si="8"/>
        <v>9032</v>
      </c>
      <c r="F70" s="17"/>
      <c r="G70" s="17"/>
      <c r="H70" s="4">
        <f t="shared" si="6"/>
        <v>9032</v>
      </c>
      <c r="I70" s="23">
        <v>-1000</v>
      </c>
      <c r="J70" s="61">
        <f t="shared" si="2"/>
        <v>8032</v>
      </c>
      <c r="K70" s="40"/>
      <c r="L70" s="43">
        <v>17.2</v>
      </c>
      <c r="M70" s="54">
        <f t="shared" si="3"/>
        <v>155350.39999999999</v>
      </c>
      <c r="N70" s="55">
        <f t="shared" si="4"/>
        <v>138150.39999999999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f>-409+409</f>
        <v>0</v>
      </c>
      <c r="D71" s="24"/>
      <c r="E71" s="4">
        <f t="shared" si="8"/>
        <v>0</v>
      </c>
      <c r="F71" s="24"/>
      <c r="G71" s="24"/>
      <c r="H71" s="4">
        <f t="shared" si="6"/>
        <v>0</v>
      </c>
      <c r="I71" s="24">
        <v>0</v>
      </c>
      <c r="J71" s="61">
        <f t="shared" si="2"/>
        <v>0</v>
      </c>
      <c r="K71" s="40"/>
      <c r="L71" s="43">
        <v>17.2</v>
      </c>
      <c r="M71" s="54">
        <f t="shared" ref="M71:M77" si="9">H71*L71</f>
        <v>0</v>
      </c>
      <c r="N71" s="55">
        <f t="shared" ref="N71:N77" si="10">J71*L71</f>
        <v>0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359010</v>
      </c>
      <c r="D78" s="39">
        <f t="shared" ref="D78:J78" si="16">SUM(D6:D77)</f>
        <v>0</v>
      </c>
      <c r="E78" s="39">
        <f t="shared" si="16"/>
        <v>359010</v>
      </c>
      <c r="F78" s="39">
        <f t="shared" si="16"/>
        <v>202</v>
      </c>
      <c r="G78" s="39">
        <f t="shared" si="16"/>
        <v>0</v>
      </c>
      <c r="H78" s="39">
        <f t="shared" si="16"/>
        <v>358808</v>
      </c>
      <c r="I78" s="39">
        <f t="shared" si="16"/>
        <v>-96835</v>
      </c>
      <c r="J78" s="39">
        <f t="shared" si="16"/>
        <v>261973</v>
      </c>
      <c r="K78" s="11"/>
      <c r="L78" s="43"/>
      <c r="M78" s="53">
        <f>SUM(M6:M77)</f>
        <v>7341843.7999999998</v>
      </c>
      <c r="N78" s="53">
        <f t="shared" ref="N78:O78" si="17">SUM(N6:N77)</f>
        <v>5561725.1999999983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P24" sqref="P24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113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14650</v>
      </c>
      <c r="D6" s="4"/>
      <c r="E6" s="4">
        <f t="shared" ref="E6:E14" si="0">SUM(C6:D6)</f>
        <v>14650</v>
      </c>
      <c r="F6" s="4"/>
      <c r="G6" s="4"/>
      <c r="H6" s="4">
        <f>E6-F6-G6</f>
        <v>14650</v>
      </c>
      <c r="I6" s="9">
        <v>-4800</v>
      </c>
      <c r="J6" s="56">
        <f>H6+I6</f>
        <v>9850</v>
      </c>
      <c r="K6" s="40"/>
      <c r="L6" s="43">
        <v>26.6</v>
      </c>
      <c r="M6" s="54">
        <f>H6*L6</f>
        <v>389690</v>
      </c>
      <c r="N6" s="55">
        <f>J6*L6</f>
        <v>262010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18092</v>
      </c>
      <c r="D7" s="4"/>
      <c r="E7" s="4">
        <f t="shared" si="0"/>
        <v>18092</v>
      </c>
      <c r="F7" s="4">
        <v>257</v>
      </c>
      <c r="G7" s="4"/>
      <c r="H7" s="4">
        <f t="shared" ref="H7" si="1">E7-F7-G7</f>
        <v>17835</v>
      </c>
      <c r="I7" s="9">
        <v>975</v>
      </c>
      <c r="J7" s="61">
        <f t="shared" ref="J7:J73" si="2">H7+I7</f>
        <v>18810</v>
      </c>
      <c r="K7" s="40"/>
      <c r="L7" s="43">
        <v>26.6</v>
      </c>
      <c r="M7" s="54">
        <f t="shared" ref="M7:M70" si="3">H7*L7</f>
        <v>474411</v>
      </c>
      <c r="N7" s="55">
        <f t="shared" ref="N7:N70" si="4">J7*L7</f>
        <v>500346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7670</v>
      </c>
      <c r="D10" s="4"/>
      <c r="E10" s="4">
        <f>SUM(C10:D10)</f>
        <v>7670</v>
      </c>
      <c r="F10" s="4">
        <f>100+94</f>
        <v>194</v>
      </c>
      <c r="G10" s="4"/>
      <c r="H10" s="4">
        <f t="shared" si="6"/>
        <v>7476</v>
      </c>
      <c r="I10" s="9">
        <v>-505</v>
      </c>
      <c r="J10" s="61">
        <f t="shared" si="2"/>
        <v>6971</v>
      </c>
      <c r="K10" s="40"/>
      <c r="L10" s="43">
        <v>26.6</v>
      </c>
      <c r="M10" s="54">
        <f t="shared" si="3"/>
        <v>198861.6</v>
      </c>
      <c r="N10" s="55">
        <f t="shared" si="4"/>
        <v>185428.6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13781</v>
      </c>
      <c r="D11" s="4"/>
      <c r="E11" s="4">
        <f t="shared" si="0"/>
        <v>13781</v>
      </c>
      <c r="F11" s="4">
        <v>98</v>
      </c>
      <c r="G11" s="4"/>
      <c r="H11" s="4">
        <f t="shared" si="6"/>
        <v>13683</v>
      </c>
      <c r="I11" s="2">
        <v>888</v>
      </c>
      <c r="J11" s="61">
        <f t="shared" si="2"/>
        <v>14571</v>
      </c>
      <c r="K11" s="40"/>
      <c r="L11" s="43">
        <v>26.6</v>
      </c>
      <c r="M11" s="54">
        <f t="shared" si="3"/>
        <v>363967.80000000005</v>
      </c>
      <c r="N11" s="55">
        <f t="shared" si="4"/>
        <v>387588.60000000003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24817</v>
      </c>
      <c r="D12" s="37"/>
      <c r="E12" s="4">
        <f t="shared" si="0"/>
        <v>24817</v>
      </c>
      <c r="F12" s="4">
        <f>200+40+521</f>
        <v>761</v>
      </c>
      <c r="G12" s="4"/>
      <c r="H12" s="4">
        <f t="shared" si="6"/>
        <v>24056</v>
      </c>
      <c r="I12" s="2">
        <v>-1984</v>
      </c>
      <c r="J12" s="61">
        <f t="shared" si="2"/>
        <v>22072</v>
      </c>
      <c r="K12" s="40"/>
      <c r="L12" s="43">
        <v>26.6</v>
      </c>
      <c r="M12" s="54">
        <f t="shared" si="3"/>
        <v>639889.6</v>
      </c>
      <c r="N12" s="55">
        <f t="shared" si="4"/>
        <v>587115.20000000007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10593</v>
      </c>
      <c r="D14" s="4"/>
      <c r="E14" s="4">
        <f t="shared" si="0"/>
        <v>10593</v>
      </c>
      <c r="F14" s="4"/>
      <c r="G14" s="4"/>
      <c r="H14" s="4">
        <f t="shared" si="6"/>
        <v>10593</v>
      </c>
      <c r="I14" s="2">
        <v>-291</v>
      </c>
      <c r="J14" s="61">
        <f t="shared" si="2"/>
        <v>10302</v>
      </c>
      <c r="K14" s="40"/>
      <c r="L14" s="43">
        <v>26.6</v>
      </c>
      <c r="M14" s="54">
        <f t="shared" si="3"/>
        <v>281773.8</v>
      </c>
      <c r="N14" s="55">
        <f t="shared" si="4"/>
        <v>274033.2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6372</v>
      </c>
      <c r="D15" s="4"/>
      <c r="E15" s="4">
        <f>SUM(C15:D15)</f>
        <v>6372</v>
      </c>
      <c r="F15" s="4">
        <v>100</v>
      </c>
      <c r="G15" s="4"/>
      <c r="H15" s="4">
        <f t="shared" si="6"/>
        <v>6272</v>
      </c>
      <c r="I15" s="9">
        <v>-449</v>
      </c>
      <c r="J15" s="61">
        <f t="shared" si="2"/>
        <v>5823</v>
      </c>
      <c r="K15" s="40"/>
      <c r="L15" s="43">
        <v>26.6</v>
      </c>
      <c r="M15" s="54">
        <f t="shared" si="3"/>
        <v>166835.20000000001</v>
      </c>
      <c r="N15" s="55">
        <f t="shared" si="4"/>
        <v>154891.80000000002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/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8201</v>
      </c>
      <c r="D48" s="4"/>
      <c r="E48" s="4">
        <f t="shared" si="7"/>
        <v>8201</v>
      </c>
      <c r="F48" s="4"/>
      <c r="G48" s="4"/>
      <c r="H48" s="4">
        <f t="shared" si="6"/>
        <v>8201</v>
      </c>
      <c r="I48" s="9">
        <v>-6803</v>
      </c>
      <c r="J48" s="61">
        <f t="shared" si="2"/>
        <v>1398</v>
      </c>
      <c r="K48" s="40"/>
      <c r="L48" s="43">
        <v>17.2</v>
      </c>
      <c r="M48" s="54">
        <f t="shared" si="3"/>
        <v>141057.19999999998</v>
      </c>
      <c r="N48" s="55">
        <f t="shared" si="4"/>
        <v>24045.599999999999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73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3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16514</v>
      </c>
      <c r="D67" s="4"/>
      <c r="E67" s="4">
        <f t="shared" ref="E67:E76" si="8">SUM(C67:D67)</f>
        <v>16514</v>
      </c>
      <c r="F67" s="4">
        <v>40</v>
      </c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3695</v>
      </c>
      <c r="D69" s="20"/>
      <c r="E69" s="4">
        <f t="shared" si="8"/>
        <v>3695</v>
      </c>
      <c r="F69" s="20">
        <f>280+120</f>
        <v>400</v>
      </c>
      <c r="G69" s="20"/>
      <c r="H69" s="4">
        <f t="shared" si="6"/>
        <v>3295</v>
      </c>
      <c r="I69" s="21">
        <v>153</v>
      </c>
      <c r="J69" s="61">
        <f t="shared" si="2"/>
        <v>3448</v>
      </c>
      <c r="K69" s="40"/>
      <c r="L69" s="43">
        <v>17.2</v>
      </c>
      <c r="M69" s="54">
        <f t="shared" si="3"/>
        <v>56674</v>
      </c>
      <c r="N69" s="55">
        <f t="shared" si="4"/>
        <v>59305.599999999999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9032</v>
      </c>
      <c r="D70" s="17"/>
      <c r="E70" s="4">
        <f t="shared" si="8"/>
        <v>9032</v>
      </c>
      <c r="F70" s="17">
        <v>237</v>
      </c>
      <c r="G70" s="17"/>
      <c r="H70" s="4">
        <f t="shared" si="6"/>
        <v>8795</v>
      </c>
      <c r="I70" s="23">
        <v>-1000</v>
      </c>
      <c r="J70" s="61">
        <f t="shared" si="2"/>
        <v>7795</v>
      </c>
      <c r="K70" s="40"/>
      <c r="L70" s="43">
        <v>17.2</v>
      </c>
      <c r="M70" s="54">
        <f t="shared" si="3"/>
        <v>151274</v>
      </c>
      <c r="N70" s="55">
        <f t="shared" si="4"/>
        <v>134074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0</v>
      </c>
      <c r="D71" s="24">
        <v>1000</v>
      </c>
      <c r="E71" s="4">
        <f t="shared" si="8"/>
        <v>1000</v>
      </c>
      <c r="F71" s="24">
        <v>347</v>
      </c>
      <c r="G71" s="24"/>
      <c r="H71" s="4">
        <f t="shared" si="6"/>
        <v>653</v>
      </c>
      <c r="I71" s="24">
        <v>0</v>
      </c>
      <c r="J71" s="61">
        <f t="shared" si="2"/>
        <v>653</v>
      </c>
      <c r="K71" s="40"/>
      <c r="L71" s="43">
        <v>17.2</v>
      </c>
      <c r="M71" s="54">
        <f t="shared" ref="M71:M77" si="9">H71*L71</f>
        <v>11231.6</v>
      </c>
      <c r="N71" s="55">
        <f t="shared" ref="N71:N77" si="10">J71*L71</f>
        <v>11231.6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358808</v>
      </c>
      <c r="D78" s="39">
        <f t="shared" ref="D78:J78" si="16">SUM(D6:D77)</f>
        <v>1000</v>
      </c>
      <c r="E78" s="39">
        <f t="shared" si="16"/>
        <v>359808</v>
      </c>
      <c r="F78" s="39">
        <f t="shared" si="16"/>
        <v>2434</v>
      </c>
      <c r="G78" s="39">
        <f t="shared" si="16"/>
        <v>0</v>
      </c>
      <c r="H78" s="39">
        <f t="shared" si="16"/>
        <v>357374</v>
      </c>
      <c r="I78" s="39">
        <f t="shared" si="16"/>
        <v>-96835</v>
      </c>
      <c r="J78" s="39">
        <f t="shared" si="16"/>
        <v>260539</v>
      </c>
      <c r="K78" s="11"/>
      <c r="L78" s="43"/>
      <c r="M78" s="53">
        <f>SUM(M6:M77)</f>
        <v>7303924.9999999991</v>
      </c>
      <c r="N78" s="53">
        <f t="shared" ref="N78:O78" si="17">SUM(N6:N77)</f>
        <v>5523806.3999999976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Q77" sqref="Q77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114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14650</v>
      </c>
      <c r="D6" s="4"/>
      <c r="E6" s="4">
        <f t="shared" ref="E6:E14" si="0">SUM(C6:D6)</f>
        <v>14650</v>
      </c>
      <c r="F6" s="4"/>
      <c r="G6" s="4"/>
      <c r="H6" s="4">
        <f>E6-F6-G6</f>
        <v>14650</v>
      </c>
      <c r="I6" s="9">
        <v>-4800</v>
      </c>
      <c r="J6" s="56">
        <f>H6+I6</f>
        <v>9850</v>
      </c>
      <c r="K6" s="40"/>
      <c r="L6" s="43">
        <v>26.6</v>
      </c>
      <c r="M6" s="54">
        <f>H6*L6</f>
        <v>389690</v>
      </c>
      <c r="N6" s="55">
        <f>J6*L6</f>
        <v>262010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17835</v>
      </c>
      <c r="D7" s="4"/>
      <c r="E7" s="4">
        <f t="shared" si="0"/>
        <v>17835</v>
      </c>
      <c r="F7" s="4">
        <v>104</v>
      </c>
      <c r="G7" s="4"/>
      <c r="H7" s="4">
        <f t="shared" ref="H7" si="1">E7-F7-G7</f>
        <v>17731</v>
      </c>
      <c r="I7" s="9">
        <v>975</v>
      </c>
      <c r="J7" s="61">
        <f t="shared" ref="J7:J73" si="2">H7+I7</f>
        <v>18706</v>
      </c>
      <c r="K7" s="40"/>
      <c r="L7" s="43">
        <v>26.6</v>
      </c>
      <c r="M7" s="54">
        <f t="shared" ref="M7:M70" si="3">H7*L7</f>
        <v>471644.60000000003</v>
      </c>
      <c r="N7" s="55">
        <f t="shared" ref="N7:N70" si="4">J7*L7</f>
        <v>497579.60000000003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7476</v>
      </c>
      <c r="D10" s="4"/>
      <c r="E10" s="4">
        <f>SUM(C10:D10)</f>
        <v>7476</v>
      </c>
      <c r="F10" s="4"/>
      <c r="G10" s="4"/>
      <c r="H10" s="4">
        <f t="shared" si="6"/>
        <v>7476</v>
      </c>
      <c r="I10" s="9">
        <v>-505</v>
      </c>
      <c r="J10" s="61">
        <f t="shared" si="2"/>
        <v>6971</v>
      </c>
      <c r="K10" s="40"/>
      <c r="L10" s="43">
        <v>26.6</v>
      </c>
      <c r="M10" s="54">
        <f t="shared" si="3"/>
        <v>198861.6</v>
      </c>
      <c r="N10" s="55">
        <f t="shared" si="4"/>
        <v>185428.6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13683</v>
      </c>
      <c r="D11" s="4"/>
      <c r="E11" s="4">
        <f t="shared" si="0"/>
        <v>13683</v>
      </c>
      <c r="F11" s="4"/>
      <c r="G11" s="4"/>
      <c r="H11" s="4">
        <f t="shared" si="6"/>
        <v>13683</v>
      </c>
      <c r="I11" s="2">
        <v>888</v>
      </c>
      <c r="J11" s="61">
        <f t="shared" si="2"/>
        <v>14571</v>
      </c>
      <c r="K11" s="40"/>
      <c r="L11" s="43">
        <v>26.6</v>
      </c>
      <c r="M11" s="54">
        <f t="shared" si="3"/>
        <v>363967.80000000005</v>
      </c>
      <c r="N11" s="55">
        <f t="shared" si="4"/>
        <v>387588.60000000003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24056</v>
      </c>
      <c r="D12" s="37"/>
      <c r="E12" s="4">
        <f t="shared" si="0"/>
        <v>24056</v>
      </c>
      <c r="F12" s="4">
        <f>59+202</f>
        <v>261</v>
      </c>
      <c r="G12" s="4"/>
      <c r="H12" s="4">
        <f t="shared" si="6"/>
        <v>23795</v>
      </c>
      <c r="I12" s="2">
        <v>-1984</v>
      </c>
      <c r="J12" s="61">
        <f t="shared" si="2"/>
        <v>21811</v>
      </c>
      <c r="K12" s="40"/>
      <c r="L12" s="43">
        <v>26.6</v>
      </c>
      <c r="M12" s="54">
        <f t="shared" si="3"/>
        <v>632947</v>
      </c>
      <c r="N12" s="55">
        <f t="shared" si="4"/>
        <v>580172.6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10593</v>
      </c>
      <c r="D14" s="4"/>
      <c r="E14" s="4">
        <f t="shared" si="0"/>
        <v>10593</v>
      </c>
      <c r="F14" s="4"/>
      <c r="G14" s="4"/>
      <c r="H14" s="4">
        <f t="shared" si="6"/>
        <v>10593</v>
      </c>
      <c r="I14" s="2">
        <v>-291</v>
      </c>
      <c r="J14" s="61">
        <f t="shared" si="2"/>
        <v>10302</v>
      </c>
      <c r="K14" s="40"/>
      <c r="L14" s="43">
        <v>26.6</v>
      </c>
      <c r="M14" s="54">
        <f t="shared" si="3"/>
        <v>281773.8</v>
      </c>
      <c r="N14" s="55">
        <f t="shared" si="4"/>
        <v>274033.2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6272</v>
      </c>
      <c r="D15" s="4"/>
      <c r="E15" s="4">
        <f>SUM(C15:D15)</f>
        <v>6272</v>
      </c>
      <c r="F15" s="4"/>
      <c r="G15" s="4"/>
      <c r="H15" s="4">
        <f t="shared" si="6"/>
        <v>6272</v>
      </c>
      <c r="I15" s="9">
        <v>-449</v>
      </c>
      <c r="J15" s="61">
        <f t="shared" si="2"/>
        <v>5823</v>
      </c>
      <c r="K15" s="40"/>
      <c r="L15" s="43">
        <v>26.6</v>
      </c>
      <c r="M15" s="54">
        <f t="shared" si="3"/>
        <v>166835.20000000001</v>
      </c>
      <c r="N15" s="55">
        <f t="shared" si="4"/>
        <v>154891.80000000002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/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8201</v>
      </c>
      <c r="D48" s="4"/>
      <c r="E48" s="4">
        <f t="shared" si="7"/>
        <v>8201</v>
      </c>
      <c r="F48" s="4"/>
      <c r="G48" s="4"/>
      <c r="H48" s="4">
        <f t="shared" si="6"/>
        <v>8201</v>
      </c>
      <c r="I48" s="9">
        <v>-6803</v>
      </c>
      <c r="J48" s="61">
        <f t="shared" si="2"/>
        <v>1398</v>
      </c>
      <c r="K48" s="40"/>
      <c r="L48" s="43">
        <v>17.2</v>
      </c>
      <c r="M48" s="54">
        <f t="shared" si="3"/>
        <v>141057.19999999998</v>
      </c>
      <c r="N48" s="55">
        <f t="shared" si="4"/>
        <v>24045.599999999999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>
        <v>79</v>
      </c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74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4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3295</v>
      </c>
      <c r="D69" s="20"/>
      <c r="E69" s="4">
        <f t="shared" si="8"/>
        <v>3295</v>
      </c>
      <c r="F69" s="20">
        <v>240</v>
      </c>
      <c r="G69" s="20"/>
      <c r="H69" s="4">
        <f t="shared" si="6"/>
        <v>3055</v>
      </c>
      <c r="I69" s="21">
        <v>153</v>
      </c>
      <c r="J69" s="61">
        <f t="shared" si="2"/>
        <v>3208</v>
      </c>
      <c r="K69" s="40"/>
      <c r="L69" s="43">
        <v>17.2</v>
      </c>
      <c r="M69" s="54">
        <f t="shared" si="3"/>
        <v>52546</v>
      </c>
      <c r="N69" s="55">
        <f t="shared" si="4"/>
        <v>55177.599999999999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8795</v>
      </c>
      <c r="D70" s="17"/>
      <c r="E70" s="4">
        <f t="shared" si="8"/>
        <v>8795</v>
      </c>
      <c r="F70" s="17"/>
      <c r="G70" s="17"/>
      <c r="H70" s="4">
        <f t="shared" si="6"/>
        <v>8795</v>
      </c>
      <c r="I70" s="23">
        <v>-1000</v>
      </c>
      <c r="J70" s="61">
        <f t="shared" si="2"/>
        <v>7795</v>
      </c>
      <c r="K70" s="40"/>
      <c r="L70" s="43">
        <v>17.2</v>
      </c>
      <c r="M70" s="54">
        <f t="shared" si="3"/>
        <v>151274</v>
      </c>
      <c r="N70" s="55">
        <f t="shared" si="4"/>
        <v>134074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653</v>
      </c>
      <c r="D71" s="24">
        <v>4400</v>
      </c>
      <c r="E71" s="4">
        <f t="shared" si="8"/>
        <v>5053</v>
      </c>
      <c r="F71" s="24">
        <v>84</v>
      </c>
      <c r="G71" s="24"/>
      <c r="H71" s="4">
        <f t="shared" si="6"/>
        <v>4969</v>
      </c>
      <c r="I71" s="24">
        <v>0</v>
      </c>
      <c r="J71" s="61">
        <f t="shared" si="2"/>
        <v>4969</v>
      </c>
      <c r="K71" s="40"/>
      <c r="L71" s="43">
        <v>17.2</v>
      </c>
      <c r="M71" s="54">
        <f t="shared" ref="M71:M77" si="9">H71*L71</f>
        <v>85466.8</v>
      </c>
      <c r="N71" s="55">
        <f t="shared" ref="N71:N77" si="10">J71*L71</f>
        <v>85466.8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357374</v>
      </c>
      <c r="D78" s="39">
        <f t="shared" ref="D78:J78" si="16">SUM(D6:D77)</f>
        <v>4400</v>
      </c>
      <c r="E78" s="39">
        <f t="shared" si="16"/>
        <v>361774</v>
      </c>
      <c r="F78" s="39">
        <f t="shared" si="16"/>
        <v>768</v>
      </c>
      <c r="G78" s="39">
        <f t="shared" si="16"/>
        <v>0</v>
      </c>
      <c r="H78" s="39">
        <f t="shared" si="16"/>
        <v>361006</v>
      </c>
      <c r="I78" s="39">
        <f t="shared" si="16"/>
        <v>-96835</v>
      </c>
      <c r="J78" s="39">
        <f t="shared" si="16"/>
        <v>264171</v>
      </c>
      <c r="K78" s="11"/>
      <c r="L78" s="43"/>
      <c r="M78" s="53">
        <f>SUM(M6:M77)</f>
        <v>7362964.3999999994</v>
      </c>
      <c r="N78" s="53">
        <f t="shared" ref="N78:O78" si="17">SUM(N6:N77)</f>
        <v>5582845.799999998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Q35" sqref="Q35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115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14650</v>
      </c>
      <c r="D6" s="4"/>
      <c r="E6" s="4">
        <f t="shared" ref="E6:E14" si="0">SUM(C6:D6)</f>
        <v>14650</v>
      </c>
      <c r="F6" s="4"/>
      <c r="G6" s="4"/>
      <c r="H6" s="4">
        <f>E6-F6-G6</f>
        <v>14650</v>
      </c>
      <c r="I6" s="9">
        <v>-4800</v>
      </c>
      <c r="J6" s="56">
        <f>H6+I6</f>
        <v>9850</v>
      </c>
      <c r="K6" s="40"/>
      <c r="L6" s="43">
        <v>26.6</v>
      </c>
      <c r="M6" s="54">
        <f>H6*L6</f>
        <v>389690</v>
      </c>
      <c r="N6" s="55">
        <f>J6*L6</f>
        <v>262010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17731</v>
      </c>
      <c r="D7" s="4"/>
      <c r="E7" s="4">
        <f t="shared" si="0"/>
        <v>17731</v>
      </c>
      <c r="F7" s="4"/>
      <c r="G7" s="4"/>
      <c r="H7" s="4">
        <f t="shared" ref="H7" si="1">E7-F7-G7</f>
        <v>17731</v>
      </c>
      <c r="I7" s="9">
        <v>975</v>
      </c>
      <c r="J7" s="61">
        <f t="shared" ref="J7:J73" si="2">H7+I7</f>
        <v>18706</v>
      </c>
      <c r="K7" s="40"/>
      <c r="L7" s="43">
        <v>26.6</v>
      </c>
      <c r="M7" s="54">
        <f t="shared" ref="M7:M70" si="3">H7*L7</f>
        <v>471644.60000000003</v>
      </c>
      <c r="N7" s="55">
        <f t="shared" ref="N7:N70" si="4">J7*L7</f>
        <v>497579.60000000003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7476</v>
      </c>
      <c r="D10" s="4"/>
      <c r="E10" s="4">
        <f>SUM(C10:D10)</f>
        <v>7476</v>
      </c>
      <c r="F10" s="4"/>
      <c r="G10" s="4"/>
      <c r="H10" s="4">
        <f t="shared" si="6"/>
        <v>7476</v>
      </c>
      <c r="I10" s="9">
        <v>-505</v>
      </c>
      <c r="J10" s="61">
        <f t="shared" si="2"/>
        <v>6971</v>
      </c>
      <c r="K10" s="40"/>
      <c r="L10" s="43">
        <v>26.6</v>
      </c>
      <c r="M10" s="54">
        <f t="shared" si="3"/>
        <v>198861.6</v>
      </c>
      <c r="N10" s="55">
        <f t="shared" si="4"/>
        <v>185428.6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13683</v>
      </c>
      <c r="D11" s="4"/>
      <c r="E11" s="4">
        <f t="shared" si="0"/>
        <v>13683</v>
      </c>
      <c r="F11" s="4"/>
      <c r="G11" s="4"/>
      <c r="H11" s="4">
        <f t="shared" si="6"/>
        <v>13683</v>
      </c>
      <c r="I11" s="2">
        <v>888</v>
      </c>
      <c r="J11" s="61">
        <f t="shared" si="2"/>
        <v>14571</v>
      </c>
      <c r="K11" s="40"/>
      <c r="L11" s="43">
        <v>26.6</v>
      </c>
      <c r="M11" s="54">
        <f t="shared" si="3"/>
        <v>363967.80000000005</v>
      </c>
      <c r="N11" s="55">
        <f t="shared" si="4"/>
        <v>387588.60000000003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23795</v>
      </c>
      <c r="D12" s="37"/>
      <c r="E12" s="4">
        <f t="shared" si="0"/>
        <v>23795</v>
      </c>
      <c r="F12" s="4">
        <v>140</v>
      </c>
      <c r="G12" s="4"/>
      <c r="H12" s="4">
        <f t="shared" si="6"/>
        <v>23655</v>
      </c>
      <c r="I12" s="2">
        <v>-1984</v>
      </c>
      <c r="J12" s="61">
        <f t="shared" si="2"/>
        <v>21671</v>
      </c>
      <c r="K12" s="40"/>
      <c r="L12" s="43">
        <v>26.6</v>
      </c>
      <c r="M12" s="54">
        <f t="shared" si="3"/>
        <v>629223</v>
      </c>
      <c r="N12" s="55">
        <f t="shared" si="4"/>
        <v>576448.6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10593</v>
      </c>
      <c r="D14" s="4"/>
      <c r="E14" s="4">
        <f t="shared" si="0"/>
        <v>10593</v>
      </c>
      <c r="F14" s="4"/>
      <c r="G14" s="4"/>
      <c r="H14" s="4">
        <f t="shared" si="6"/>
        <v>10593</v>
      </c>
      <c r="I14" s="2">
        <v>-291</v>
      </c>
      <c r="J14" s="61">
        <f t="shared" si="2"/>
        <v>10302</v>
      </c>
      <c r="K14" s="40"/>
      <c r="L14" s="43">
        <v>26.6</v>
      </c>
      <c r="M14" s="54">
        <f t="shared" si="3"/>
        <v>281773.8</v>
      </c>
      <c r="N14" s="55">
        <f t="shared" si="4"/>
        <v>274033.2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6272</v>
      </c>
      <c r="D15" s="4"/>
      <c r="E15" s="4">
        <f>SUM(C15:D15)</f>
        <v>6272</v>
      </c>
      <c r="F15" s="4"/>
      <c r="G15" s="4"/>
      <c r="H15" s="4">
        <f t="shared" si="6"/>
        <v>6272</v>
      </c>
      <c r="I15" s="9">
        <v>-449</v>
      </c>
      <c r="J15" s="61">
        <f t="shared" si="2"/>
        <v>5823</v>
      </c>
      <c r="K15" s="40"/>
      <c r="L15" s="43">
        <v>26.6</v>
      </c>
      <c r="M15" s="54">
        <f t="shared" si="3"/>
        <v>166835.20000000001</v>
      </c>
      <c r="N15" s="55">
        <f t="shared" si="4"/>
        <v>154891.80000000002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/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8201</v>
      </c>
      <c r="D48" s="4"/>
      <c r="E48" s="4">
        <f t="shared" si="7"/>
        <v>8201</v>
      </c>
      <c r="F48" s="4"/>
      <c r="G48" s="4"/>
      <c r="H48" s="4">
        <f t="shared" si="6"/>
        <v>8201</v>
      </c>
      <c r="I48" s="9">
        <v>-6803</v>
      </c>
      <c r="J48" s="61">
        <f t="shared" si="2"/>
        <v>1398</v>
      </c>
      <c r="K48" s="40"/>
      <c r="L48" s="43">
        <v>17.2</v>
      </c>
      <c r="M48" s="54">
        <f t="shared" si="3"/>
        <v>141057.19999999998</v>
      </c>
      <c r="N48" s="55">
        <f t="shared" si="4"/>
        <v>24045.599999999999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75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5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3055</v>
      </c>
      <c r="D69" s="20"/>
      <c r="E69" s="4">
        <f t="shared" si="8"/>
        <v>3055</v>
      </c>
      <c r="F69" s="20"/>
      <c r="G69" s="20"/>
      <c r="H69" s="4">
        <f t="shared" si="6"/>
        <v>3055</v>
      </c>
      <c r="I69" s="21">
        <v>153</v>
      </c>
      <c r="J69" s="61">
        <f t="shared" si="2"/>
        <v>3208</v>
      </c>
      <c r="K69" s="40"/>
      <c r="L69" s="43">
        <v>17.2</v>
      </c>
      <c r="M69" s="54">
        <f t="shared" si="3"/>
        <v>52546</v>
      </c>
      <c r="N69" s="55">
        <f t="shared" si="4"/>
        <v>55177.599999999999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8795</v>
      </c>
      <c r="D70" s="17"/>
      <c r="E70" s="4">
        <f t="shared" si="8"/>
        <v>8795</v>
      </c>
      <c r="F70" s="17"/>
      <c r="G70" s="17"/>
      <c r="H70" s="4">
        <f t="shared" si="6"/>
        <v>8795</v>
      </c>
      <c r="I70" s="23">
        <v>-1000</v>
      </c>
      <c r="J70" s="61">
        <f t="shared" si="2"/>
        <v>7795</v>
      </c>
      <c r="K70" s="40"/>
      <c r="L70" s="43">
        <v>17.2</v>
      </c>
      <c r="M70" s="54">
        <f t="shared" si="3"/>
        <v>151274</v>
      </c>
      <c r="N70" s="55">
        <f t="shared" si="4"/>
        <v>134074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4969</v>
      </c>
      <c r="D71" s="24"/>
      <c r="E71" s="4">
        <f t="shared" si="8"/>
        <v>4969</v>
      </c>
      <c r="F71" s="24">
        <v>44</v>
      </c>
      <c r="G71" s="24"/>
      <c r="H71" s="4">
        <f t="shared" si="6"/>
        <v>4925</v>
      </c>
      <c r="I71" s="24">
        <v>0</v>
      </c>
      <c r="J71" s="61">
        <f t="shared" si="2"/>
        <v>4925</v>
      </c>
      <c r="K71" s="40"/>
      <c r="L71" s="43">
        <v>17.2</v>
      </c>
      <c r="M71" s="54">
        <f t="shared" ref="M71:M77" si="9">H71*L71</f>
        <v>84710</v>
      </c>
      <c r="N71" s="55">
        <f t="shared" ref="N71:N77" si="10">J71*L71</f>
        <v>84710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361006</v>
      </c>
      <c r="D78" s="39">
        <f t="shared" ref="D78:J78" si="16">SUM(D6:D77)</f>
        <v>0</v>
      </c>
      <c r="E78" s="39">
        <f t="shared" si="16"/>
        <v>361006</v>
      </c>
      <c r="F78" s="39">
        <f t="shared" si="16"/>
        <v>184</v>
      </c>
      <c r="G78" s="39">
        <f t="shared" si="16"/>
        <v>0</v>
      </c>
      <c r="H78" s="39">
        <f t="shared" si="16"/>
        <v>360822</v>
      </c>
      <c r="I78" s="39">
        <f t="shared" si="16"/>
        <v>-96835</v>
      </c>
      <c r="J78" s="39">
        <f t="shared" si="16"/>
        <v>263987</v>
      </c>
      <c r="K78" s="11"/>
      <c r="L78" s="43"/>
      <c r="M78" s="53">
        <f>SUM(M6:M77)</f>
        <v>7358483.5999999996</v>
      </c>
      <c r="N78" s="53">
        <f t="shared" ref="N78:O78" si="17">SUM(N6:N77)</f>
        <v>5578364.9999999981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Q33" sqref="Q33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116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14650</v>
      </c>
      <c r="D6" s="4"/>
      <c r="E6" s="4">
        <f t="shared" ref="E6:E14" si="0">SUM(C6:D6)</f>
        <v>14650</v>
      </c>
      <c r="F6" s="4">
        <v>100</v>
      </c>
      <c r="G6" s="4"/>
      <c r="H6" s="4">
        <f>E6-F6-G6</f>
        <v>14550</v>
      </c>
      <c r="I6" s="9">
        <v>-4800</v>
      </c>
      <c r="J6" s="56">
        <f>H6+I6</f>
        <v>9750</v>
      </c>
      <c r="K6" s="40"/>
      <c r="L6" s="43">
        <v>26.6</v>
      </c>
      <c r="M6" s="54">
        <f>H6*L6</f>
        <v>387030</v>
      </c>
      <c r="N6" s="55">
        <f>J6*L6</f>
        <v>259350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17731</v>
      </c>
      <c r="D7" s="4"/>
      <c r="E7" s="4">
        <f t="shared" si="0"/>
        <v>17731</v>
      </c>
      <c r="F7" s="4">
        <v>195</v>
      </c>
      <c r="G7" s="4"/>
      <c r="H7" s="4">
        <f t="shared" ref="H7" si="1">E7-F7-G7</f>
        <v>17536</v>
      </c>
      <c r="I7" s="9">
        <v>975</v>
      </c>
      <c r="J7" s="61">
        <f t="shared" ref="J7:J73" si="2">H7+I7</f>
        <v>18511</v>
      </c>
      <c r="K7" s="40"/>
      <c r="L7" s="43">
        <v>26.6</v>
      </c>
      <c r="M7" s="54">
        <f t="shared" ref="M7:M70" si="3">H7*L7</f>
        <v>466457.60000000003</v>
      </c>
      <c r="N7" s="55">
        <f t="shared" ref="N7:N70" si="4">J7*L7</f>
        <v>492392.60000000003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7476</v>
      </c>
      <c r="D10" s="4"/>
      <c r="E10" s="4">
        <f>SUM(C10:D10)</f>
        <v>7476</v>
      </c>
      <c r="F10" s="4">
        <v>97</v>
      </c>
      <c r="G10" s="4"/>
      <c r="H10" s="4">
        <f t="shared" si="6"/>
        <v>7379</v>
      </c>
      <c r="I10" s="9">
        <v>-505</v>
      </c>
      <c r="J10" s="61">
        <f t="shared" si="2"/>
        <v>6874</v>
      </c>
      <c r="K10" s="40"/>
      <c r="L10" s="43">
        <v>26.6</v>
      </c>
      <c r="M10" s="54">
        <f t="shared" si="3"/>
        <v>196281.40000000002</v>
      </c>
      <c r="N10" s="55">
        <f t="shared" si="4"/>
        <v>182848.40000000002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13683</v>
      </c>
      <c r="D11" s="4"/>
      <c r="E11" s="4">
        <f t="shared" si="0"/>
        <v>13683</v>
      </c>
      <c r="F11" s="4"/>
      <c r="G11" s="4"/>
      <c r="H11" s="4">
        <f t="shared" si="6"/>
        <v>13683</v>
      </c>
      <c r="I11" s="2">
        <v>888</v>
      </c>
      <c r="J11" s="61">
        <f t="shared" si="2"/>
        <v>14571</v>
      </c>
      <c r="K11" s="40"/>
      <c r="L11" s="43">
        <v>26.6</v>
      </c>
      <c r="M11" s="54">
        <f t="shared" si="3"/>
        <v>363967.80000000005</v>
      </c>
      <c r="N11" s="55">
        <f t="shared" si="4"/>
        <v>387588.60000000003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23655</v>
      </c>
      <c r="D12" s="37"/>
      <c r="E12" s="4">
        <f t="shared" si="0"/>
        <v>23655</v>
      </c>
      <c r="F12" s="4">
        <f>200+379</f>
        <v>579</v>
      </c>
      <c r="G12" s="4"/>
      <c r="H12" s="4">
        <f t="shared" si="6"/>
        <v>23076</v>
      </c>
      <c r="I12" s="2">
        <v>-1984</v>
      </c>
      <c r="J12" s="61">
        <f t="shared" si="2"/>
        <v>21092</v>
      </c>
      <c r="K12" s="40"/>
      <c r="L12" s="43">
        <v>26.6</v>
      </c>
      <c r="M12" s="54">
        <f t="shared" si="3"/>
        <v>613821.6</v>
      </c>
      <c r="N12" s="55">
        <f t="shared" si="4"/>
        <v>561047.20000000007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10593</v>
      </c>
      <c r="D14" s="4"/>
      <c r="E14" s="4">
        <f t="shared" si="0"/>
        <v>10593</v>
      </c>
      <c r="F14" s="4"/>
      <c r="G14" s="4"/>
      <c r="H14" s="4">
        <f t="shared" si="6"/>
        <v>10593</v>
      </c>
      <c r="I14" s="2">
        <v>-291</v>
      </c>
      <c r="J14" s="61">
        <f t="shared" si="2"/>
        <v>10302</v>
      </c>
      <c r="K14" s="40"/>
      <c r="L14" s="43">
        <v>26.6</v>
      </c>
      <c r="M14" s="54">
        <f t="shared" si="3"/>
        <v>281773.8</v>
      </c>
      <c r="N14" s="55">
        <f t="shared" si="4"/>
        <v>274033.2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6272</v>
      </c>
      <c r="D15" s="4"/>
      <c r="E15" s="4">
        <f>SUM(C15:D15)</f>
        <v>6272</v>
      </c>
      <c r="F15" s="4"/>
      <c r="G15" s="4"/>
      <c r="H15" s="4">
        <f t="shared" si="6"/>
        <v>6272</v>
      </c>
      <c r="I15" s="9">
        <v>-449</v>
      </c>
      <c r="J15" s="61">
        <f t="shared" si="2"/>
        <v>5823</v>
      </c>
      <c r="K15" s="40"/>
      <c r="L15" s="43">
        <v>26.6</v>
      </c>
      <c r="M15" s="54">
        <f t="shared" si="3"/>
        <v>166835.20000000001</v>
      </c>
      <c r="N15" s="55">
        <f t="shared" si="4"/>
        <v>154891.80000000002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/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8201</v>
      </c>
      <c r="D48" s="4"/>
      <c r="E48" s="4">
        <f t="shared" si="7"/>
        <v>8201</v>
      </c>
      <c r="F48" s="4"/>
      <c r="G48" s="4"/>
      <c r="H48" s="4">
        <f t="shared" si="6"/>
        <v>8201</v>
      </c>
      <c r="I48" s="9">
        <v>-6803</v>
      </c>
      <c r="J48" s="61">
        <f t="shared" si="2"/>
        <v>1398</v>
      </c>
      <c r="K48" s="40"/>
      <c r="L48" s="43">
        <v>17.2</v>
      </c>
      <c r="M48" s="54">
        <f t="shared" si="3"/>
        <v>141057.19999999998</v>
      </c>
      <c r="N48" s="55">
        <f t="shared" si="4"/>
        <v>24045.599999999999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76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6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3055</v>
      </c>
      <c r="D69" s="20"/>
      <c r="E69" s="4">
        <f t="shared" si="8"/>
        <v>3055</v>
      </c>
      <c r="F69" s="20">
        <v>40</v>
      </c>
      <c r="G69" s="20"/>
      <c r="H69" s="4">
        <f t="shared" si="6"/>
        <v>3015</v>
      </c>
      <c r="I69" s="21">
        <v>153</v>
      </c>
      <c r="J69" s="61">
        <f t="shared" si="2"/>
        <v>3168</v>
      </c>
      <c r="K69" s="40"/>
      <c r="L69" s="43">
        <v>17.2</v>
      </c>
      <c r="M69" s="54">
        <f t="shared" si="3"/>
        <v>51858</v>
      </c>
      <c r="N69" s="55">
        <f t="shared" si="4"/>
        <v>54489.599999999999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8795</v>
      </c>
      <c r="D70" s="17"/>
      <c r="E70" s="4">
        <f t="shared" si="8"/>
        <v>8795</v>
      </c>
      <c r="F70" s="17"/>
      <c r="G70" s="17"/>
      <c r="H70" s="4">
        <f t="shared" si="6"/>
        <v>8795</v>
      </c>
      <c r="I70" s="23">
        <v>-1000</v>
      </c>
      <c r="J70" s="61">
        <f t="shared" si="2"/>
        <v>7795</v>
      </c>
      <c r="K70" s="40"/>
      <c r="L70" s="43">
        <v>17.2</v>
      </c>
      <c r="M70" s="54">
        <f t="shared" si="3"/>
        <v>151274</v>
      </c>
      <c r="N70" s="55">
        <f t="shared" si="4"/>
        <v>134074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4925</v>
      </c>
      <c r="D71" s="24"/>
      <c r="E71" s="4">
        <f t="shared" si="8"/>
        <v>4925</v>
      </c>
      <c r="F71" s="24">
        <f>360+558</f>
        <v>918</v>
      </c>
      <c r="G71" s="24"/>
      <c r="H71" s="4">
        <f t="shared" si="6"/>
        <v>4007</v>
      </c>
      <c r="I71" s="24">
        <v>0</v>
      </c>
      <c r="J71" s="61">
        <f t="shared" si="2"/>
        <v>4007</v>
      </c>
      <c r="K71" s="40"/>
      <c r="L71" s="43">
        <v>17.2</v>
      </c>
      <c r="M71" s="54">
        <f t="shared" ref="M71:M77" si="9">H71*L71</f>
        <v>68920.399999999994</v>
      </c>
      <c r="N71" s="55">
        <f t="shared" ref="N71:N77" si="10">J71*L71</f>
        <v>68920.399999999994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360822</v>
      </c>
      <c r="D78" s="39">
        <f t="shared" ref="D78:J78" si="16">SUM(D6:D77)</f>
        <v>0</v>
      </c>
      <c r="E78" s="39">
        <f t="shared" si="16"/>
        <v>360822</v>
      </c>
      <c r="F78" s="39">
        <f t="shared" si="16"/>
        <v>1929</v>
      </c>
      <c r="G78" s="39">
        <f t="shared" si="16"/>
        <v>0</v>
      </c>
      <c r="H78" s="39">
        <f t="shared" si="16"/>
        <v>358893</v>
      </c>
      <c r="I78" s="39">
        <f t="shared" si="16"/>
        <v>-96835</v>
      </c>
      <c r="J78" s="39">
        <f t="shared" si="16"/>
        <v>262058</v>
      </c>
      <c r="K78" s="11"/>
      <c r="L78" s="43"/>
      <c r="M78" s="53">
        <f>SUM(M6:M77)</f>
        <v>7316177.4000000004</v>
      </c>
      <c r="N78" s="53">
        <f t="shared" ref="N78:O78" si="17">SUM(N6:N77)</f>
        <v>5536058.7999999998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Q35" sqref="Q35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117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14550</v>
      </c>
      <c r="D6" s="4"/>
      <c r="E6" s="4">
        <f t="shared" ref="E6:E14" si="0">SUM(C6:D6)</f>
        <v>14550</v>
      </c>
      <c r="F6" s="4"/>
      <c r="G6" s="4"/>
      <c r="H6" s="4">
        <f>E6-F6-G6</f>
        <v>14550</v>
      </c>
      <c r="I6" s="9">
        <v>-4800</v>
      </c>
      <c r="J6" s="56">
        <f>H6+I6</f>
        <v>9750</v>
      </c>
      <c r="K6" s="40"/>
      <c r="L6" s="43">
        <v>26.6</v>
      </c>
      <c r="M6" s="54">
        <f>H6*L6</f>
        <v>387030</v>
      </c>
      <c r="N6" s="55">
        <f>J6*L6</f>
        <v>259350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17536</v>
      </c>
      <c r="D7" s="4"/>
      <c r="E7" s="4">
        <f t="shared" si="0"/>
        <v>17536</v>
      </c>
      <c r="F7" s="4"/>
      <c r="G7" s="4"/>
      <c r="H7" s="4">
        <f t="shared" ref="H7" si="1">E7-F7-G7</f>
        <v>17536</v>
      </c>
      <c r="I7" s="9">
        <v>975</v>
      </c>
      <c r="J7" s="61">
        <f t="shared" ref="J7:J73" si="2">H7+I7</f>
        <v>18511</v>
      </c>
      <c r="K7" s="40"/>
      <c r="L7" s="43">
        <v>26.6</v>
      </c>
      <c r="M7" s="54">
        <f t="shared" ref="M7:M70" si="3">H7*L7</f>
        <v>466457.60000000003</v>
      </c>
      <c r="N7" s="55">
        <f t="shared" ref="N7:N70" si="4">J7*L7</f>
        <v>492392.60000000003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7379</v>
      </c>
      <c r="D10" s="4"/>
      <c r="E10" s="4">
        <f>SUM(C10:D10)</f>
        <v>7379</v>
      </c>
      <c r="F10" s="4"/>
      <c r="G10" s="4"/>
      <c r="H10" s="4">
        <f t="shared" si="6"/>
        <v>7379</v>
      </c>
      <c r="I10" s="9">
        <v>-505</v>
      </c>
      <c r="J10" s="61">
        <f t="shared" si="2"/>
        <v>6874</v>
      </c>
      <c r="K10" s="40"/>
      <c r="L10" s="43">
        <v>26.6</v>
      </c>
      <c r="M10" s="54">
        <f t="shared" si="3"/>
        <v>196281.40000000002</v>
      </c>
      <c r="N10" s="55">
        <f t="shared" si="4"/>
        <v>182848.40000000002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13683</v>
      </c>
      <c r="D11" s="4"/>
      <c r="E11" s="4">
        <f t="shared" si="0"/>
        <v>13683</v>
      </c>
      <c r="F11" s="4"/>
      <c r="G11" s="4"/>
      <c r="H11" s="4">
        <f t="shared" si="6"/>
        <v>13683</v>
      </c>
      <c r="I11" s="2">
        <v>888</v>
      </c>
      <c r="J11" s="61">
        <f t="shared" si="2"/>
        <v>14571</v>
      </c>
      <c r="K11" s="40"/>
      <c r="L11" s="43">
        <v>26.6</v>
      </c>
      <c r="M11" s="54">
        <f t="shared" si="3"/>
        <v>363967.80000000005</v>
      </c>
      <c r="N11" s="55">
        <f t="shared" si="4"/>
        <v>387588.60000000003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23076</v>
      </c>
      <c r="D12" s="37"/>
      <c r="E12" s="4">
        <f t="shared" si="0"/>
        <v>23076</v>
      </c>
      <c r="F12" s="4">
        <v>297</v>
      </c>
      <c r="G12" s="4"/>
      <c r="H12" s="4">
        <f t="shared" si="6"/>
        <v>22779</v>
      </c>
      <c r="I12" s="2">
        <v>-1984</v>
      </c>
      <c r="J12" s="61">
        <f t="shared" si="2"/>
        <v>20795</v>
      </c>
      <c r="K12" s="40"/>
      <c r="L12" s="43">
        <v>26.6</v>
      </c>
      <c r="M12" s="54">
        <f t="shared" si="3"/>
        <v>605921.4</v>
      </c>
      <c r="N12" s="55">
        <f t="shared" si="4"/>
        <v>553147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10593</v>
      </c>
      <c r="D14" s="4"/>
      <c r="E14" s="4">
        <f t="shared" si="0"/>
        <v>10593</v>
      </c>
      <c r="F14" s="4"/>
      <c r="G14" s="4"/>
      <c r="H14" s="4">
        <f t="shared" si="6"/>
        <v>10593</v>
      </c>
      <c r="I14" s="2">
        <v>-291</v>
      </c>
      <c r="J14" s="61">
        <f t="shared" si="2"/>
        <v>10302</v>
      </c>
      <c r="K14" s="40"/>
      <c r="L14" s="43">
        <v>26.6</v>
      </c>
      <c r="M14" s="54">
        <f t="shared" si="3"/>
        <v>281773.8</v>
      </c>
      <c r="N14" s="55">
        <f t="shared" si="4"/>
        <v>274033.2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6272</v>
      </c>
      <c r="D15" s="4"/>
      <c r="E15" s="4">
        <f>SUM(C15:D15)</f>
        <v>6272</v>
      </c>
      <c r="F15" s="4"/>
      <c r="G15" s="4"/>
      <c r="H15" s="4">
        <f t="shared" si="6"/>
        <v>6272</v>
      </c>
      <c r="I15" s="9">
        <v>-449</v>
      </c>
      <c r="J15" s="61">
        <f t="shared" si="2"/>
        <v>5823</v>
      </c>
      <c r="K15" s="40"/>
      <c r="L15" s="43">
        <v>26.6</v>
      </c>
      <c r="M15" s="54">
        <f t="shared" si="3"/>
        <v>166835.20000000001</v>
      </c>
      <c r="N15" s="55">
        <f t="shared" si="4"/>
        <v>154891.80000000002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/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8201</v>
      </c>
      <c r="D48" s="4"/>
      <c r="E48" s="4">
        <f t="shared" si="7"/>
        <v>8201</v>
      </c>
      <c r="F48" s="4"/>
      <c r="G48" s="4"/>
      <c r="H48" s="4">
        <f t="shared" si="6"/>
        <v>8201</v>
      </c>
      <c r="I48" s="9">
        <v>-6803</v>
      </c>
      <c r="J48" s="61">
        <f t="shared" si="2"/>
        <v>1398</v>
      </c>
      <c r="K48" s="40"/>
      <c r="L48" s="43">
        <v>17.2</v>
      </c>
      <c r="M48" s="54">
        <f t="shared" si="3"/>
        <v>141057.19999999998</v>
      </c>
      <c r="N48" s="55">
        <f t="shared" si="4"/>
        <v>24045.599999999999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76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6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3015</v>
      </c>
      <c r="D69" s="20"/>
      <c r="E69" s="4">
        <f t="shared" si="8"/>
        <v>3015</v>
      </c>
      <c r="F69" s="20">
        <v>342</v>
      </c>
      <c r="G69" s="20"/>
      <c r="H69" s="4">
        <f t="shared" si="6"/>
        <v>2673</v>
      </c>
      <c r="I69" s="21">
        <v>153</v>
      </c>
      <c r="J69" s="61">
        <f t="shared" si="2"/>
        <v>2826</v>
      </c>
      <c r="K69" s="40"/>
      <c r="L69" s="43">
        <v>17.2</v>
      </c>
      <c r="M69" s="54">
        <f t="shared" si="3"/>
        <v>45975.6</v>
      </c>
      <c r="N69" s="55">
        <f t="shared" si="4"/>
        <v>48607.199999999997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8795</v>
      </c>
      <c r="D70" s="17"/>
      <c r="E70" s="4">
        <f t="shared" si="8"/>
        <v>8795</v>
      </c>
      <c r="F70" s="17"/>
      <c r="G70" s="17"/>
      <c r="H70" s="4">
        <f t="shared" si="6"/>
        <v>8795</v>
      </c>
      <c r="I70" s="23">
        <v>-1000</v>
      </c>
      <c r="J70" s="61">
        <f t="shared" si="2"/>
        <v>7795</v>
      </c>
      <c r="K70" s="40"/>
      <c r="L70" s="43">
        <v>17.2</v>
      </c>
      <c r="M70" s="54">
        <f t="shared" si="3"/>
        <v>151274</v>
      </c>
      <c r="N70" s="55">
        <f t="shared" si="4"/>
        <v>134074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4007</v>
      </c>
      <c r="D71" s="24"/>
      <c r="E71" s="4">
        <f t="shared" si="8"/>
        <v>4007</v>
      </c>
      <c r="F71" s="24">
        <f>392+200</f>
        <v>592</v>
      </c>
      <c r="G71" s="24"/>
      <c r="H71" s="4">
        <f t="shared" si="6"/>
        <v>3415</v>
      </c>
      <c r="I71" s="24">
        <v>0</v>
      </c>
      <c r="J71" s="61">
        <f t="shared" si="2"/>
        <v>3415</v>
      </c>
      <c r="K71" s="40"/>
      <c r="L71" s="43">
        <v>17.2</v>
      </c>
      <c r="M71" s="54">
        <f t="shared" ref="M71:M77" si="9">H71*L71</f>
        <v>58738</v>
      </c>
      <c r="N71" s="55">
        <f t="shared" ref="N71:N77" si="10">J71*L71</f>
        <v>58738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358893</v>
      </c>
      <c r="D78" s="39">
        <f t="shared" ref="D78:J78" si="16">SUM(D6:D77)</f>
        <v>0</v>
      </c>
      <c r="E78" s="39">
        <f t="shared" si="16"/>
        <v>358893</v>
      </c>
      <c r="F78" s="39">
        <f t="shared" si="16"/>
        <v>1231</v>
      </c>
      <c r="G78" s="39">
        <f t="shared" si="16"/>
        <v>0</v>
      </c>
      <c r="H78" s="39">
        <f t="shared" si="16"/>
        <v>357662</v>
      </c>
      <c r="I78" s="39">
        <f t="shared" si="16"/>
        <v>-96835</v>
      </c>
      <c r="J78" s="39">
        <f t="shared" si="16"/>
        <v>260827</v>
      </c>
      <c r="K78" s="11"/>
      <c r="L78" s="43"/>
      <c r="M78" s="53">
        <f>SUM(M6:M77)</f>
        <v>7292212.3999999994</v>
      </c>
      <c r="N78" s="53">
        <f t="shared" ref="N78:O78" si="17">SUM(N6:N77)</f>
        <v>5512093.7999999998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4" activePane="bottomRight" state="frozen"/>
      <selection pane="topRight" activeCell="B1" sqref="B1"/>
      <selection pane="bottomLeft" activeCell="A6" sqref="A6"/>
      <selection pane="bottomRight" activeCell="Q28" sqref="Q28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118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14550</v>
      </c>
      <c r="D6" s="4"/>
      <c r="E6" s="4">
        <f t="shared" ref="E6:E14" si="0">SUM(C6:D6)</f>
        <v>14550</v>
      </c>
      <c r="F6" s="4"/>
      <c r="G6" s="4"/>
      <c r="H6" s="4">
        <f>E6-F6-G6</f>
        <v>14550</v>
      </c>
      <c r="I6" s="9">
        <v>-4800</v>
      </c>
      <c r="J6" s="56">
        <f>H6+I6</f>
        <v>9750</v>
      </c>
      <c r="K6" s="40"/>
      <c r="L6" s="43">
        <v>26.6</v>
      </c>
      <c r="M6" s="54">
        <f>H6*L6</f>
        <v>387030</v>
      </c>
      <c r="N6" s="55">
        <f>J6*L6</f>
        <v>259350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17536</v>
      </c>
      <c r="D7" s="4"/>
      <c r="E7" s="4">
        <f t="shared" si="0"/>
        <v>17536</v>
      </c>
      <c r="F7" s="4">
        <v>161</v>
      </c>
      <c r="G7" s="4"/>
      <c r="H7" s="4">
        <f t="shared" ref="H7" si="1">E7-F7-G7</f>
        <v>17375</v>
      </c>
      <c r="I7" s="9">
        <v>975</v>
      </c>
      <c r="J7" s="61">
        <f t="shared" ref="J7:J73" si="2">H7+I7</f>
        <v>18350</v>
      </c>
      <c r="K7" s="40"/>
      <c r="L7" s="43">
        <v>26.6</v>
      </c>
      <c r="M7" s="54">
        <f t="shared" ref="M7:M70" si="3">H7*L7</f>
        <v>462175</v>
      </c>
      <c r="N7" s="55">
        <f t="shared" ref="N7:N70" si="4">J7*L7</f>
        <v>488110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7379</v>
      </c>
      <c r="D10" s="4"/>
      <c r="E10" s="4">
        <f>SUM(C10:D10)</f>
        <v>7379</v>
      </c>
      <c r="F10" s="4">
        <v>140</v>
      </c>
      <c r="G10" s="4"/>
      <c r="H10" s="4">
        <f t="shared" si="6"/>
        <v>7239</v>
      </c>
      <c r="I10" s="9">
        <v>-505</v>
      </c>
      <c r="J10" s="61">
        <f t="shared" si="2"/>
        <v>6734</v>
      </c>
      <c r="K10" s="40"/>
      <c r="L10" s="43">
        <v>26.6</v>
      </c>
      <c r="M10" s="54">
        <f t="shared" si="3"/>
        <v>192557.40000000002</v>
      </c>
      <c r="N10" s="55">
        <f t="shared" si="4"/>
        <v>179124.40000000002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13683</v>
      </c>
      <c r="D11" s="4"/>
      <c r="E11" s="4">
        <f t="shared" si="0"/>
        <v>13683</v>
      </c>
      <c r="F11" s="4"/>
      <c r="G11" s="4"/>
      <c r="H11" s="4">
        <f t="shared" si="6"/>
        <v>13683</v>
      </c>
      <c r="I11" s="2">
        <v>888</v>
      </c>
      <c r="J11" s="61">
        <f t="shared" si="2"/>
        <v>14571</v>
      </c>
      <c r="K11" s="40"/>
      <c r="L11" s="43">
        <v>26.6</v>
      </c>
      <c r="M11" s="54">
        <f t="shared" si="3"/>
        <v>363967.80000000005</v>
      </c>
      <c r="N11" s="55">
        <f t="shared" si="4"/>
        <v>387588.60000000003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22779</v>
      </c>
      <c r="D12" s="37"/>
      <c r="E12" s="4">
        <f t="shared" si="0"/>
        <v>22779</v>
      </c>
      <c r="F12" s="4">
        <f>200+206</f>
        <v>406</v>
      </c>
      <c r="G12" s="4"/>
      <c r="H12" s="4">
        <f t="shared" si="6"/>
        <v>22373</v>
      </c>
      <c r="I12" s="2">
        <v>-1984</v>
      </c>
      <c r="J12" s="61">
        <f t="shared" si="2"/>
        <v>20389</v>
      </c>
      <c r="K12" s="40"/>
      <c r="L12" s="43">
        <v>26.6</v>
      </c>
      <c r="M12" s="54">
        <f t="shared" si="3"/>
        <v>595121.80000000005</v>
      </c>
      <c r="N12" s="55">
        <f t="shared" si="4"/>
        <v>542347.4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10593</v>
      </c>
      <c r="D14" s="4"/>
      <c r="E14" s="4">
        <f t="shared" si="0"/>
        <v>10593</v>
      </c>
      <c r="F14" s="4">
        <v>60</v>
      </c>
      <c r="G14" s="4"/>
      <c r="H14" s="4">
        <f t="shared" si="6"/>
        <v>10533</v>
      </c>
      <c r="I14" s="2">
        <v>-291</v>
      </c>
      <c r="J14" s="61">
        <f t="shared" si="2"/>
        <v>10242</v>
      </c>
      <c r="K14" s="40"/>
      <c r="L14" s="43">
        <v>26.6</v>
      </c>
      <c r="M14" s="54">
        <f t="shared" si="3"/>
        <v>280177.8</v>
      </c>
      <c r="N14" s="55">
        <f t="shared" si="4"/>
        <v>272437.2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6272</v>
      </c>
      <c r="D15" s="4"/>
      <c r="E15" s="4">
        <f>SUM(C15:D15)</f>
        <v>6272</v>
      </c>
      <c r="F15" s="4">
        <v>132</v>
      </c>
      <c r="G15" s="4"/>
      <c r="H15" s="4">
        <f t="shared" si="6"/>
        <v>6140</v>
      </c>
      <c r="I15" s="9">
        <v>-449</v>
      </c>
      <c r="J15" s="61">
        <f t="shared" si="2"/>
        <v>5691</v>
      </c>
      <c r="K15" s="40"/>
      <c r="L15" s="43">
        <v>26.6</v>
      </c>
      <c r="M15" s="54">
        <f t="shared" si="3"/>
        <v>163324</v>
      </c>
      <c r="N15" s="55">
        <f t="shared" si="4"/>
        <v>151380.6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/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8201</v>
      </c>
      <c r="D48" s="4"/>
      <c r="E48" s="4">
        <f t="shared" si="7"/>
        <v>8201</v>
      </c>
      <c r="F48" s="4">
        <v>200</v>
      </c>
      <c r="G48" s="4"/>
      <c r="H48" s="4">
        <f t="shared" si="6"/>
        <v>8001</v>
      </c>
      <c r="I48" s="9">
        <v>-6803</v>
      </c>
      <c r="J48" s="61">
        <f t="shared" si="2"/>
        <v>1198</v>
      </c>
      <c r="K48" s="40"/>
      <c r="L48" s="43">
        <v>17.2</v>
      </c>
      <c r="M48" s="54">
        <f t="shared" si="3"/>
        <v>137617.19999999998</v>
      </c>
      <c r="N48" s="55">
        <f t="shared" si="4"/>
        <v>20605.599999999999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76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6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2673</v>
      </c>
      <c r="D69" s="20"/>
      <c r="E69" s="4">
        <f t="shared" si="8"/>
        <v>2673</v>
      </c>
      <c r="F69" s="20">
        <v>216</v>
      </c>
      <c r="G69" s="20"/>
      <c r="H69" s="4">
        <f t="shared" si="6"/>
        <v>2457</v>
      </c>
      <c r="I69" s="21">
        <v>153</v>
      </c>
      <c r="J69" s="61">
        <f t="shared" si="2"/>
        <v>2610</v>
      </c>
      <c r="K69" s="40"/>
      <c r="L69" s="43">
        <v>17.2</v>
      </c>
      <c r="M69" s="54">
        <f t="shared" si="3"/>
        <v>42260.4</v>
      </c>
      <c r="N69" s="55">
        <f t="shared" si="4"/>
        <v>44892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8795</v>
      </c>
      <c r="D70" s="17"/>
      <c r="E70" s="4">
        <f t="shared" si="8"/>
        <v>8795</v>
      </c>
      <c r="F70" s="17"/>
      <c r="G70" s="17"/>
      <c r="H70" s="4">
        <f t="shared" si="6"/>
        <v>8795</v>
      </c>
      <c r="I70" s="23">
        <v>-1000</v>
      </c>
      <c r="J70" s="61">
        <f t="shared" si="2"/>
        <v>7795</v>
      </c>
      <c r="K70" s="40"/>
      <c r="L70" s="43">
        <v>17.2</v>
      </c>
      <c r="M70" s="54">
        <f t="shared" si="3"/>
        <v>151274</v>
      </c>
      <c r="N70" s="55">
        <f t="shared" si="4"/>
        <v>134074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3415</v>
      </c>
      <c r="D71" s="24"/>
      <c r="E71" s="4">
        <f t="shared" si="8"/>
        <v>3415</v>
      </c>
      <c r="F71" s="24">
        <v>400</v>
      </c>
      <c r="G71" s="24"/>
      <c r="H71" s="4">
        <f t="shared" si="6"/>
        <v>3015</v>
      </c>
      <c r="I71" s="24">
        <v>0</v>
      </c>
      <c r="J71" s="61">
        <f t="shared" si="2"/>
        <v>3015</v>
      </c>
      <c r="K71" s="40"/>
      <c r="L71" s="43">
        <v>17.2</v>
      </c>
      <c r="M71" s="54">
        <f t="shared" ref="M71:M77" si="9">H71*L71</f>
        <v>51858</v>
      </c>
      <c r="N71" s="55">
        <f t="shared" ref="N71:N77" si="10">J71*L71</f>
        <v>51858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357662</v>
      </c>
      <c r="D78" s="39">
        <f t="shared" ref="D78:J78" si="16">SUM(D6:D77)</f>
        <v>0</v>
      </c>
      <c r="E78" s="39">
        <f t="shared" si="16"/>
        <v>357662</v>
      </c>
      <c r="F78" s="39">
        <f t="shared" si="16"/>
        <v>1715</v>
      </c>
      <c r="G78" s="39">
        <f t="shared" si="16"/>
        <v>0</v>
      </c>
      <c r="H78" s="39">
        <f t="shared" si="16"/>
        <v>355947</v>
      </c>
      <c r="I78" s="39">
        <f t="shared" si="16"/>
        <v>-96835</v>
      </c>
      <c r="J78" s="39">
        <f t="shared" si="16"/>
        <v>259112</v>
      </c>
      <c r="K78" s="11"/>
      <c r="L78" s="43"/>
      <c r="M78" s="53">
        <f>SUM(M6:M77)</f>
        <v>7254263.7999999998</v>
      </c>
      <c r="N78" s="53">
        <f t="shared" ref="N78:O78" si="17">SUM(N6:N77)</f>
        <v>5474145.1999999993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P75" sqref="P75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118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14550</v>
      </c>
      <c r="D6" s="4"/>
      <c r="E6" s="4">
        <f t="shared" ref="E6:E14" si="0">SUM(C6:D6)</f>
        <v>14550</v>
      </c>
      <c r="F6" s="4"/>
      <c r="G6" s="4"/>
      <c r="H6" s="4">
        <f>E6-F6-G6</f>
        <v>14550</v>
      </c>
      <c r="I6" s="9">
        <v>-4800</v>
      </c>
      <c r="J6" s="56">
        <f>H6+I6</f>
        <v>9750</v>
      </c>
      <c r="K6" s="40"/>
      <c r="L6" s="43">
        <v>26.6</v>
      </c>
      <c r="M6" s="54">
        <f>H6*L6</f>
        <v>387030</v>
      </c>
      <c r="N6" s="55">
        <f>J6*L6</f>
        <v>259350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17375</v>
      </c>
      <c r="D7" s="4"/>
      <c r="E7" s="4">
        <f t="shared" si="0"/>
        <v>17375</v>
      </c>
      <c r="F7" s="4"/>
      <c r="G7" s="4"/>
      <c r="H7" s="4">
        <f t="shared" ref="H7" si="1">E7-F7-G7</f>
        <v>17375</v>
      </c>
      <c r="I7" s="9">
        <v>975</v>
      </c>
      <c r="J7" s="61">
        <f t="shared" ref="J7:J73" si="2">H7+I7</f>
        <v>18350</v>
      </c>
      <c r="K7" s="40"/>
      <c r="L7" s="43">
        <v>26.6</v>
      </c>
      <c r="M7" s="54">
        <f t="shared" ref="M7:M70" si="3">H7*L7</f>
        <v>462175</v>
      </c>
      <c r="N7" s="55">
        <f t="shared" ref="N7:N70" si="4">J7*L7</f>
        <v>488110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7239</v>
      </c>
      <c r="D10" s="4"/>
      <c r="E10" s="4">
        <f>SUM(C10:D10)</f>
        <v>7239</v>
      </c>
      <c r="F10" s="4"/>
      <c r="G10" s="4"/>
      <c r="H10" s="4">
        <f t="shared" si="6"/>
        <v>7239</v>
      </c>
      <c r="I10" s="9">
        <v>-505</v>
      </c>
      <c r="J10" s="61">
        <f t="shared" si="2"/>
        <v>6734</v>
      </c>
      <c r="K10" s="40"/>
      <c r="L10" s="43">
        <v>26.6</v>
      </c>
      <c r="M10" s="54">
        <f t="shared" si="3"/>
        <v>192557.40000000002</v>
      </c>
      <c r="N10" s="55">
        <f t="shared" si="4"/>
        <v>179124.40000000002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13683</v>
      </c>
      <c r="D11" s="4"/>
      <c r="E11" s="4">
        <f t="shared" si="0"/>
        <v>13683</v>
      </c>
      <c r="F11" s="4">
        <v>60</v>
      </c>
      <c r="G11" s="4"/>
      <c r="H11" s="4">
        <f t="shared" si="6"/>
        <v>13623</v>
      </c>
      <c r="I11" s="2">
        <v>888</v>
      </c>
      <c r="J11" s="61">
        <f t="shared" si="2"/>
        <v>14511</v>
      </c>
      <c r="K11" s="40"/>
      <c r="L11" s="43">
        <v>26.6</v>
      </c>
      <c r="M11" s="54">
        <f t="shared" si="3"/>
        <v>362371.80000000005</v>
      </c>
      <c r="N11" s="55">
        <f t="shared" si="4"/>
        <v>385992.60000000003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22373</v>
      </c>
      <c r="D12" s="37"/>
      <c r="E12" s="4">
        <f t="shared" si="0"/>
        <v>22373</v>
      </c>
      <c r="F12" s="4">
        <f>200+212</f>
        <v>412</v>
      </c>
      <c r="G12" s="4"/>
      <c r="H12" s="4">
        <f t="shared" si="6"/>
        <v>21961</v>
      </c>
      <c r="I12" s="2">
        <v>-1984</v>
      </c>
      <c r="J12" s="61">
        <f t="shared" si="2"/>
        <v>19977</v>
      </c>
      <c r="K12" s="40"/>
      <c r="L12" s="43">
        <v>26.6</v>
      </c>
      <c r="M12" s="54">
        <f t="shared" si="3"/>
        <v>584162.6</v>
      </c>
      <c r="N12" s="55">
        <f t="shared" si="4"/>
        <v>531388.20000000007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10533</v>
      </c>
      <c r="D14" s="4"/>
      <c r="E14" s="4">
        <f t="shared" si="0"/>
        <v>10533</v>
      </c>
      <c r="F14" s="4"/>
      <c r="G14" s="4"/>
      <c r="H14" s="4">
        <f t="shared" si="6"/>
        <v>10533</v>
      </c>
      <c r="I14" s="2">
        <v>-291</v>
      </c>
      <c r="J14" s="61">
        <f t="shared" si="2"/>
        <v>10242</v>
      </c>
      <c r="K14" s="40"/>
      <c r="L14" s="43">
        <v>26.6</v>
      </c>
      <c r="M14" s="54">
        <f t="shared" si="3"/>
        <v>280177.8</v>
      </c>
      <c r="N14" s="55">
        <f t="shared" si="4"/>
        <v>272437.2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6140</v>
      </c>
      <c r="D15" s="4"/>
      <c r="E15" s="4">
        <f>SUM(C15:D15)</f>
        <v>6140</v>
      </c>
      <c r="F15" s="4"/>
      <c r="G15" s="4"/>
      <c r="H15" s="4">
        <f t="shared" si="6"/>
        <v>6140</v>
      </c>
      <c r="I15" s="9">
        <v>-449</v>
      </c>
      <c r="J15" s="61">
        <f t="shared" si="2"/>
        <v>5691</v>
      </c>
      <c r="K15" s="40"/>
      <c r="L15" s="43">
        <v>26.6</v>
      </c>
      <c r="M15" s="54">
        <f t="shared" si="3"/>
        <v>163324</v>
      </c>
      <c r="N15" s="55">
        <f t="shared" si="4"/>
        <v>151380.6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/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8001</v>
      </c>
      <c r="D48" s="4"/>
      <c r="E48" s="4">
        <f t="shared" si="7"/>
        <v>8001</v>
      </c>
      <c r="F48" s="4"/>
      <c r="G48" s="4"/>
      <c r="H48" s="4">
        <f t="shared" si="6"/>
        <v>8001</v>
      </c>
      <c r="I48" s="9">
        <v>-6803</v>
      </c>
      <c r="J48" s="61">
        <f t="shared" si="2"/>
        <v>1198</v>
      </c>
      <c r="K48" s="40"/>
      <c r="L48" s="43">
        <v>17.2</v>
      </c>
      <c r="M48" s="54">
        <f t="shared" si="3"/>
        <v>137617.19999999998</v>
      </c>
      <c r="N48" s="55">
        <f t="shared" si="4"/>
        <v>20605.599999999999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77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7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2457</v>
      </c>
      <c r="D69" s="20"/>
      <c r="E69" s="4">
        <f t="shared" si="8"/>
        <v>2457</v>
      </c>
      <c r="F69" s="20">
        <v>200</v>
      </c>
      <c r="G69" s="20"/>
      <c r="H69" s="4">
        <f t="shared" si="6"/>
        <v>2257</v>
      </c>
      <c r="I69" s="21">
        <v>153</v>
      </c>
      <c r="J69" s="61">
        <f t="shared" si="2"/>
        <v>2410</v>
      </c>
      <c r="K69" s="40"/>
      <c r="L69" s="43">
        <v>17.2</v>
      </c>
      <c r="M69" s="54">
        <f t="shared" si="3"/>
        <v>38820.400000000001</v>
      </c>
      <c r="N69" s="55">
        <f t="shared" si="4"/>
        <v>41452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8795</v>
      </c>
      <c r="D70" s="17"/>
      <c r="E70" s="4">
        <f t="shared" si="8"/>
        <v>8795</v>
      </c>
      <c r="F70" s="17">
        <v>264</v>
      </c>
      <c r="G70" s="17"/>
      <c r="H70" s="4">
        <f t="shared" si="6"/>
        <v>8531</v>
      </c>
      <c r="I70" s="23">
        <v>-1000</v>
      </c>
      <c r="J70" s="61">
        <f t="shared" si="2"/>
        <v>7531</v>
      </c>
      <c r="K70" s="40"/>
      <c r="L70" s="43">
        <v>17.2</v>
      </c>
      <c r="M70" s="54">
        <f t="shared" si="3"/>
        <v>146733.19999999998</v>
      </c>
      <c r="N70" s="55">
        <f t="shared" si="4"/>
        <v>129533.2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3015</v>
      </c>
      <c r="D71" s="24"/>
      <c r="E71" s="4">
        <f t="shared" si="8"/>
        <v>3015</v>
      </c>
      <c r="F71" s="24">
        <f>218+200</f>
        <v>418</v>
      </c>
      <c r="G71" s="24"/>
      <c r="H71" s="4">
        <f t="shared" si="6"/>
        <v>2597</v>
      </c>
      <c r="I71" s="24">
        <v>0</v>
      </c>
      <c r="J71" s="61">
        <f t="shared" si="2"/>
        <v>2597</v>
      </c>
      <c r="K71" s="40"/>
      <c r="L71" s="43">
        <v>17.2</v>
      </c>
      <c r="M71" s="54">
        <f t="shared" ref="M71:M77" si="9">H71*L71</f>
        <v>44668.4</v>
      </c>
      <c r="N71" s="55">
        <f t="shared" ref="N71:N77" si="10">J71*L71</f>
        <v>44668.4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355947</v>
      </c>
      <c r="D78" s="39">
        <f t="shared" ref="D78:J78" si="16">SUM(D6:D77)</f>
        <v>0</v>
      </c>
      <c r="E78" s="39">
        <f t="shared" si="16"/>
        <v>355947</v>
      </c>
      <c r="F78" s="39">
        <f t="shared" si="16"/>
        <v>1354</v>
      </c>
      <c r="G78" s="39">
        <f t="shared" si="16"/>
        <v>0</v>
      </c>
      <c r="H78" s="39">
        <f t="shared" si="16"/>
        <v>354593</v>
      </c>
      <c r="I78" s="39">
        <f t="shared" si="16"/>
        <v>-96835</v>
      </c>
      <c r="J78" s="39">
        <f t="shared" si="16"/>
        <v>257758</v>
      </c>
      <c r="K78" s="11"/>
      <c r="L78" s="43"/>
      <c r="M78" s="53">
        <f>SUM(M6:M77)</f>
        <v>7226538.2000000002</v>
      </c>
      <c r="N78" s="53">
        <f t="shared" ref="N78:O78" si="17">SUM(N6:N77)</f>
        <v>5446419.6000000006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Q64" sqref="Q64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103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14954</v>
      </c>
      <c r="D6" s="4"/>
      <c r="E6" s="4">
        <f t="shared" ref="E6:E14" si="0">SUM(C6:D6)</f>
        <v>14954</v>
      </c>
      <c r="F6" s="4"/>
      <c r="G6" s="4"/>
      <c r="H6" s="4">
        <f>E6-F6-G6</f>
        <v>14954</v>
      </c>
      <c r="I6" s="9">
        <v>-4800</v>
      </c>
      <c r="J6" s="56">
        <f>H6+I6</f>
        <v>10154</v>
      </c>
      <c r="K6" s="40"/>
      <c r="L6" s="43">
        <v>26.6</v>
      </c>
      <c r="M6" s="54">
        <f>H6*L6</f>
        <v>397776.4</v>
      </c>
      <c r="N6" s="55">
        <f>J6*L6</f>
        <v>270096.40000000002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18691</v>
      </c>
      <c r="D7" s="4"/>
      <c r="E7" s="4">
        <f t="shared" si="0"/>
        <v>18691</v>
      </c>
      <c r="F7" s="4"/>
      <c r="G7" s="4"/>
      <c r="H7" s="4">
        <f t="shared" ref="H7" si="1">E7-F7-G7</f>
        <v>18691</v>
      </c>
      <c r="I7" s="9">
        <v>975</v>
      </c>
      <c r="J7" s="61">
        <f t="shared" ref="J7:J73" si="2">H7+I7</f>
        <v>19666</v>
      </c>
      <c r="K7" s="40"/>
      <c r="L7" s="43">
        <v>26.6</v>
      </c>
      <c r="M7" s="54">
        <f t="shared" ref="M7:M70" si="3">H7*L7</f>
        <v>497180.60000000003</v>
      </c>
      <c r="N7" s="55">
        <f t="shared" ref="N7:N70" si="4">J7*L7</f>
        <v>523115.60000000003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7869</v>
      </c>
      <c r="D10" s="4"/>
      <c r="E10" s="4">
        <f>SUM(C10:D10)</f>
        <v>7869</v>
      </c>
      <c r="F10" s="4"/>
      <c r="G10" s="4"/>
      <c r="H10" s="4">
        <f t="shared" si="6"/>
        <v>7869</v>
      </c>
      <c r="I10" s="9">
        <v>-505</v>
      </c>
      <c r="J10" s="61">
        <f t="shared" si="2"/>
        <v>7364</v>
      </c>
      <c r="K10" s="40"/>
      <c r="L10" s="43">
        <v>26.6</v>
      </c>
      <c r="M10" s="54">
        <f t="shared" si="3"/>
        <v>209315.40000000002</v>
      </c>
      <c r="N10" s="55">
        <f t="shared" si="4"/>
        <v>195882.40000000002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14002</v>
      </c>
      <c r="D11" s="4"/>
      <c r="E11" s="4">
        <f t="shared" si="0"/>
        <v>14002</v>
      </c>
      <c r="F11" s="4"/>
      <c r="G11" s="4"/>
      <c r="H11" s="4">
        <f t="shared" si="6"/>
        <v>14002</v>
      </c>
      <c r="I11" s="2">
        <v>888</v>
      </c>
      <c r="J11" s="61">
        <f t="shared" si="2"/>
        <v>14890</v>
      </c>
      <c r="K11" s="40"/>
      <c r="L11" s="43">
        <v>26.6</v>
      </c>
      <c r="M11" s="54">
        <f t="shared" si="3"/>
        <v>372453.2</v>
      </c>
      <c r="N11" s="55">
        <f t="shared" si="4"/>
        <v>396074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27922</v>
      </c>
      <c r="D12" s="37"/>
      <c r="E12" s="4">
        <f t="shared" si="0"/>
        <v>27922</v>
      </c>
      <c r="F12" s="4"/>
      <c r="G12" s="4"/>
      <c r="H12" s="4">
        <f t="shared" si="6"/>
        <v>27922</v>
      </c>
      <c r="I12" s="2">
        <v>-1984</v>
      </c>
      <c r="J12" s="61">
        <f t="shared" si="2"/>
        <v>25938</v>
      </c>
      <c r="K12" s="40"/>
      <c r="L12" s="43">
        <v>26.6</v>
      </c>
      <c r="M12" s="54">
        <f t="shared" si="3"/>
        <v>742725.20000000007</v>
      </c>
      <c r="N12" s="55">
        <f t="shared" si="4"/>
        <v>689950.8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10735</v>
      </c>
      <c r="D14" s="4"/>
      <c r="E14" s="4">
        <f t="shared" si="0"/>
        <v>10735</v>
      </c>
      <c r="F14" s="4"/>
      <c r="G14" s="4"/>
      <c r="H14" s="4">
        <f t="shared" si="6"/>
        <v>10735</v>
      </c>
      <c r="I14" s="2">
        <v>-291</v>
      </c>
      <c r="J14" s="61">
        <f t="shared" si="2"/>
        <v>10444</v>
      </c>
      <c r="K14" s="40"/>
      <c r="L14" s="43">
        <v>26.6</v>
      </c>
      <c r="M14" s="54">
        <f t="shared" si="3"/>
        <v>285551</v>
      </c>
      <c r="N14" s="55">
        <f t="shared" si="4"/>
        <v>277810.40000000002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6984</v>
      </c>
      <c r="D15" s="4"/>
      <c r="E15" s="4">
        <f>SUM(C15:D15)</f>
        <v>6984</v>
      </c>
      <c r="F15" s="4"/>
      <c r="G15" s="4"/>
      <c r="H15" s="4">
        <f t="shared" si="6"/>
        <v>6984</v>
      </c>
      <c r="I15" s="9">
        <v>-449</v>
      </c>
      <c r="J15" s="61">
        <f t="shared" si="2"/>
        <v>6535</v>
      </c>
      <c r="K15" s="40"/>
      <c r="L15" s="43">
        <v>26.6</v>
      </c>
      <c r="M15" s="54">
        <f t="shared" si="3"/>
        <v>185774.40000000002</v>
      </c>
      <c r="N15" s="55">
        <f t="shared" si="4"/>
        <v>173831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9173</v>
      </c>
      <c r="D26" s="4"/>
      <c r="E26" s="4">
        <f t="shared" si="7"/>
        <v>9173</v>
      </c>
      <c r="F26" s="4"/>
      <c r="G26" s="4"/>
      <c r="H26" s="4">
        <f t="shared" si="6"/>
        <v>9173</v>
      </c>
      <c r="I26" s="9">
        <v>-806</v>
      </c>
      <c r="J26" s="61">
        <f t="shared" si="2"/>
        <v>8367</v>
      </c>
      <c r="K26" s="40"/>
      <c r="L26" s="43">
        <v>21</v>
      </c>
      <c r="M26" s="54">
        <f t="shared" si="3"/>
        <v>192633</v>
      </c>
      <c r="N26" s="55">
        <f t="shared" si="4"/>
        <v>175707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8029</v>
      </c>
      <c r="D30" s="4"/>
      <c r="E30" s="4">
        <f t="shared" si="7"/>
        <v>8029</v>
      </c>
      <c r="F30" s="4"/>
      <c r="G30" s="4"/>
      <c r="H30" s="4">
        <f t="shared" si="6"/>
        <v>8029</v>
      </c>
      <c r="I30" s="9">
        <v>-512</v>
      </c>
      <c r="J30" s="56">
        <f t="shared" si="2"/>
        <v>7517</v>
      </c>
      <c r="K30" s="40"/>
      <c r="L30" s="43">
        <v>21</v>
      </c>
      <c r="M30" s="54">
        <f t="shared" si="3"/>
        <v>168609</v>
      </c>
      <c r="N30" s="55">
        <f t="shared" si="4"/>
        <v>157857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24787</v>
      </c>
      <c r="D35" s="4"/>
      <c r="E35" s="4">
        <f t="shared" si="7"/>
        <v>24787</v>
      </c>
      <c r="F35" s="4"/>
      <c r="G35" s="4"/>
      <c r="H35" s="4">
        <f t="shared" si="6"/>
        <v>24787</v>
      </c>
      <c r="I35" s="9">
        <v>-15367</v>
      </c>
      <c r="J35" s="61">
        <f t="shared" si="2"/>
        <v>9420</v>
      </c>
      <c r="K35" s="40"/>
      <c r="L35" s="43">
        <v>21</v>
      </c>
      <c r="M35" s="54">
        <f t="shared" si="3"/>
        <v>520527</v>
      </c>
      <c r="N35" s="55">
        <f t="shared" si="4"/>
        <v>197820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8635</v>
      </c>
      <c r="D48" s="4"/>
      <c r="E48" s="4">
        <f t="shared" si="7"/>
        <v>8635</v>
      </c>
      <c r="F48" s="4"/>
      <c r="G48" s="4"/>
      <c r="H48" s="4">
        <f t="shared" si="6"/>
        <v>8635</v>
      </c>
      <c r="I48" s="9">
        <v>-6803</v>
      </c>
      <c r="J48" s="61">
        <f t="shared" si="2"/>
        <v>1832</v>
      </c>
      <c r="K48" s="40"/>
      <c r="L48" s="43">
        <v>17.2</v>
      </c>
      <c r="M48" s="54">
        <f t="shared" si="3"/>
        <v>148522</v>
      </c>
      <c r="N48" s="55">
        <f t="shared" si="4"/>
        <v>31510.399999999998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5042</v>
      </c>
      <c r="D50" s="4"/>
      <c r="E50" s="4">
        <f t="shared" si="7"/>
        <v>5042</v>
      </c>
      <c r="F50" s="4"/>
      <c r="G50" s="4"/>
      <c r="H50" s="4">
        <f t="shared" si="6"/>
        <v>5042</v>
      </c>
      <c r="I50" s="9">
        <v>-1444</v>
      </c>
      <c r="J50" s="56">
        <f t="shared" si="2"/>
        <v>3598</v>
      </c>
      <c r="K50" s="40"/>
      <c r="L50" s="43">
        <v>17.2</v>
      </c>
      <c r="M50" s="54">
        <f t="shared" si="3"/>
        <v>86722.4</v>
      </c>
      <c r="N50" s="55">
        <f t="shared" si="4"/>
        <v>61885.599999999999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64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64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16594</v>
      </c>
      <c r="D67" s="4"/>
      <c r="E67" s="4">
        <f t="shared" ref="E67:E76" si="8">SUM(C67:D67)</f>
        <v>16594</v>
      </c>
      <c r="F67" s="4"/>
      <c r="G67" s="4"/>
      <c r="H67" s="4">
        <f t="shared" si="6"/>
        <v>16594</v>
      </c>
      <c r="I67" s="9">
        <v>-15118</v>
      </c>
      <c r="J67" s="56">
        <f t="shared" si="2"/>
        <v>1476</v>
      </c>
      <c r="K67" s="40"/>
      <c r="L67" s="43">
        <v>17.2</v>
      </c>
      <c r="M67" s="54">
        <f t="shared" si="3"/>
        <v>285416.8</v>
      </c>
      <c r="N67" s="55">
        <f t="shared" si="4"/>
        <v>25387.200000000001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5645</v>
      </c>
      <c r="D69" s="20"/>
      <c r="E69" s="4">
        <f t="shared" si="8"/>
        <v>5645</v>
      </c>
      <c r="F69" s="20">
        <v>464</v>
      </c>
      <c r="G69" s="20"/>
      <c r="H69" s="4">
        <f t="shared" si="6"/>
        <v>5181</v>
      </c>
      <c r="I69" s="21">
        <v>153</v>
      </c>
      <c r="J69" s="61">
        <f t="shared" si="2"/>
        <v>5334</v>
      </c>
      <c r="K69" s="40"/>
      <c r="L69" s="43">
        <v>17.2</v>
      </c>
      <c r="M69" s="54">
        <f t="shared" si="3"/>
        <v>89113.2</v>
      </c>
      <c r="N69" s="55">
        <f t="shared" si="4"/>
        <v>91744.8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10532</v>
      </c>
      <c r="D70" s="17"/>
      <c r="E70" s="4">
        <f t="shared" si="8"/>
        <v>10532</v>
      </c>
      <c r="F70" s="17"/>
      <c r="G70" s="17"/>
      <c r="H70" s="4">
        <f t="shared" si="6"/>
        <v>10532</v>
      </c>
      <c r="I70" s="23">
        <v>-1000</v>
      </c>
      <c r="J70" s="61">
        <f t="shared" si="2"/>
        <v>9532</v>
      </c>
      <c r="K70" s="40"/>
      <c r="L70" s="43">
        <v>17.2</v>
      </c>
      <c r="M70" s="54">
        <f t="shared" si="3"/>
        <v>181150.4</v>
      </c>
      <c r="N70" s="55">
        <f t="shared" si="4"/>
        <v>163950.39999999999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3487</v>
      </c>
      <c r="D71" s="24"/>
      <c r="E71" s="4">
        <f t="shared" si="8"/>
        <v>3487</v>
      </c>
      <c r="F71" s="24">
        <v>720</v>
      </c>
      <c r="G71" s="24"/>
      <c r="H71" s="4">
        <f t="shared" si="6"/>
        <v>2767</v>
      </c>
      <c r="I71" s="24">
        <v>0</v>
      </c>
      <c r="J71" s="61">
        <f t="shared" si="2"/>
        <v>2767</v>
      </c>
      <c r="K71" s="40"/>
      <c r="L71" s="43">
        <v>17.2</v>
      </c>
      <c r="M71" s="54">
        <f t="shared" ref="M71:M77" si="9">H71*L71</f>
        <v>47592.4</v>
      </c>
      <c r="N71" s="55">
        <f t="shared" ref="N71:N77" si="10">J71*L71</f>
        <v>47592.4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374064</v>
      </c>
      <c r="D78" s="39">
        <f t="shared" ref="D78:J78" si="16">SUM(D6:D77)</f>
        <v>0</v>
      </c>
      <c r="E78" s="39">
        <f t="shared" si="16"/>
        <v>374064</v>
      </c>
      <c r="F78" s="39">
        <f t="shared" si="16"/>
        <v>1184</v>
      </c>
      <c r="G78" s="39">
        <f t="shared" si="16"/>
        <v>0</v>
      </c>
      <c r="H78" s="39">
        <f t="shared" si="16"/>
        <v>372880</v>
      </c>
      <c r="I78" s="39">
        <f t="shared" si="16"/>
        <v>-96835</v>
      </c>
      <c r="J78" s="39">
        <f t="shared" si="16"/>
        <v>276045</v>
      </c>
      <c r="K78" s="11"/>
      <c r="L78" s="43"/>
      <c r="M78" s="53">
        <f>SUM(M6:M77)</f>
        <v>7642161.3999999994</v>
      </c>
      <c r="N78" s="53">
        <f t="shared" ref="N78:O78" si="17">SUM(N6:N77)</f>
        <v>5862042.7999999998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5" activePane="bottomRight" state="frozen"/>
      <selection pane="topRight" activeCell="B1" sqref="B1"/>
      <selection pane="bottomLeft" activeCell="A6" sqref="A6"/>
      <selection pane="bottomRight" activeCell="Q43" sqref="Q43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118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14550</v>
      </c>
      <c r="D6" s="4"/>
      <c r="E6" s="4">
        <f t="shared" ref="E6:E14" si="0">SUM(C6:D6)</f>
        <v>14550</v>
      </c>
      <c r="F6" s="4"/>
      <c r="G6" s="4"/>
      <c r="H6" s="4">
        <f>E6-F6-G6</f>
        <v>14550</v>
      </c>
      <c r="I6" s="9">
        <v>-4800</v>
      </c>
      <c r="J6" s="56">
        <f>H6+I6</f>
        <v>9750</v>
      </c>
      <c r="K6" s="40"/>
      <c r="L6" s="43">
        <v>26.6</v>
      </c>
      <c r="M6" s="54">
        <f>H6*L6</f>
        <v>387030</v>
      </c>
      <c r="N6" s="55">
        <f>J6*L6</f>
        <v>259350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17375</v>
      </c>
      <c r="D7" s="4"/>
      <c r="E7" s="4">
        <f t="shared" si="0"/>
        <v>17375</v>
      </c>
      <c r="F7" s="4"/>
      <c r="G7" s="4"/>
      <c r="H7" s="4">
        <f t="shared" ref="H7" si="1">E7-F7-G7</f>
        <v>17375</v>
      </c>
      <c r="I7" s="9">
        <v>975</v>
      </c>
      <c r="J7" s="61">
        <f t="shared" ref="J7:J73" si="2">H7+I7</f>
        <v>18350</v>
      </c>
      <c r="K7" s="40"/>
      <c r="L7" s="43">
        <v>26.6</v>
      </c>
      <c r="M7" s="54">
        <f t="shared" ref="M7:M70" si="3">H7*L7</f>
        <v>462175</v>
      </c>
      <c r="N7" s="55">
        <f t="shared" ref="N7:N70" si="4">J7*L7</f>
        <v>488110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7239</v>
      </c>
      <c r="D10" s="4"/>
      <c r="E10" s="4">
        <f>SUM(C10:D10)</f>
        <v>7239</v>
      </c>
      <c r="F10" s="4"/>
      <c r="G10" s="4"/>
      <c r="H10" s="4">
        <f t="shared" si="6"/>
        <v>7239</v>
      </c>
      <c r="I10" s="9">
        <v>-505</v>
      </c>
      <c r="J10" s="61">
        <f t="shared" si="2"/>
        <v>6734</v>
      </c>
      <c r="K10" s="40"/>
      <c r="L10" s="43">
        <v>26.6</v>
      </c>
      <c r="M10" s="54">
        <f t="shared" si="3"/>
        <v>192557.40000000002</v>
      </c>
      <c r="N10" s="55">
        <f t="shared" si="4"/>
        <v>179124.40000000002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13623</v>
      </c>
      <c r="D11" s="4"/>
      <c r="E11" s="4">
        <f t="shared" si="0"/>
        <v>13623</v>
      </c>
      <c r="F11" s="4"/>
      <c r="G11" s="4"/>
      <c r="H11" s="4">
        <f t="shared" si="6"/>
        <v>13623</v>
      </c>
      <c r="I11" s="2">
        <v>888</v>
      </c>
      <c r="J11" s="61">
        <f t="shared" si="2"/>
        <v>14511</v>
      </c>
      <c r="K11" s="40"/>
      <c r="L11" s="43">
        <v>26.6</v>
      </c>
      <c r="M11" s="54">
        <f t="shared" si="3"/>
        <v>362371.80000000005</v>
      </c>
      <c r="N11" s="55">
        <f t="shared" si="4"/>
        <v>385992.60000000003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21961</v>
      </c>
      <c r="D12" s="37"/>
      <c r="E12" s="4">
        <f t="shared" si="0"/>
        <v>21961</v>
      </c>
      <c r="F12" s="4"/>
      <c r="G12" s="4"/>
      <c r="H12" s="4">
        <f t="shared" si="6"/>
        <v>21961</v>
      </c>
      <c r="I12" s="2">
        <v>-1984</v>
      </c>
      <c r="J12" s="61">
        <f t="shared" si="2"/>
        <v>19977</v>
      </c>
      <c r="K12" s="40"/>
      <c r="L12" s="43">
        <v>26.6</v>
      </c>
      <c r="M12" s="54">
        <f t="shared" si="3"/>
        <v>584162.6</v>
      </c>
      <c r="N12" s="55">
        <f t="shared" si="4"/>
        <v>531388.20000000007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10533</v>
      </c>
      <c r="D14" s="4"/>
      <c r="E14" s="4">
        <f t="shared" si="0"/>
        <v>10533</v>
      </c>
      <c r="F14" s="4"/>
      <c r="G14" s="4"/>
      <c r="H14" s="4">
        <f t="shared" si="6"/>
        <v>10533</v>
      </c>
      <c r="I14" s="2">
        <v>-291</v>
      </c>
      <c r="J14" s="61">
        <f t="shared" si="2"/>
        <v>10242</v>
      </c>
      <c r="K14" s="40"/>
      <c r="L14" s="43">
        <v>26.6</v>
      </c>
      <c r="M14" s="54">
        <f t="shared" si="3"/>
        <v>280177.8</v>
      </c>
      <c r="N14" s="55">
        <f t="shared" si="4"/>
        <v>272437.2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6140</v>
      </c>
      <c r="D15" s="4"/>
      <c r="E15" s="4">
        <f>SUM(C15:D15)</f>
        <v>6140</v>
      </c>
      <c r="F15" s="4"/>
      <c r="G15" s="4"/>
      <c r="H15" s="4">
        <f t="shared" si="6"/>
        <v>6140</v>
      </c>
      <c r="I15" s="9">
        <v>-449</v>
      </c>
      <c r="J15" s="61">
        <f t="shared" si="2"/>
        <v>5691</v>
      </c>
      <c r="K15" s="40"/>
      <c r="L15" s="43">
        <v>26.6</v>
      </c>
      <c r="M15" s="54">
        <f t="shared" si="3"/>
        <v>163324</v>
      </c>
      <c r="N15" s="55">
        <f t="shared" si="4"/>
        <v>151380.6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/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8001</v>
      </c>
      <c r="D48" s="4"/>
      <c r="E48" s="4">
        <f t="shared" si="7"/>
        <v>8001</v>
      </c>
      <c r="F48" s="4"/>
      <c r="G48" s="4"/>
      <c r="H48" s="4">
        <f t="shared" si="6"/>
        <v>8001</v>
      </c>
      <c r="I48" s="9">
        <v>-6803</v>
      </c>
      <c r="J48" s="61">
        <f t="shared" si="2"/>
        <v>1198</v>
      </c>
      <c r="K48" s="40"/>
      <c r="L48" s="43">
        <v>17.2</v>
      </c>
      <c r="M48" s="54">
        <f t="shared" si="3"/>
        <v>137617.19999999998</v>
      </c>
      <c r="N48" s="55">
        <f t="shared" si="4"/>
        <v>20605.599999999999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>
        <v>80</v>
      </c>
      <c r="G51" s="4"/>
      <c r="H51" s="4">
        <f t="shared" si="6"/>
        <v>2039</v>
      </c>
      <c r="I51" s="9">
        <v>41</v>
      </c>
      <c r="J51" s="50">
        <f t="shared" si="2"/>
        <v>2080</v>
      </c>
      <c r="K51" s="40"/>
      <c r="L51" s="43">
        <v>17.2</v>
      </c>
      <c r="M51" s="54">
        <f t="shared" si="3"/>
        <v>35070.799999999996</v>
      </c>
      <c r="N51" s="55">
        <f t="shared" si="4"/>
        <v>35776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78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8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2257</v>
      </c>
      <c r="D69" s="20"/>
      <c r="E69" s="4">
        <f t="shared" si="8"/>
        <v>2257</v>
      </c>
      <c r="F69" s="20">
        <v>94</v>
      </c>
      <c r="G69" s="20"/>
      <c r="H69" s="4">
        <f t="shared" si="6"/>
        <v>2163</v>
      </c>
      <c r="I69" s="21">
        <v>153</v>
      </c>
      <c r="J69" s="61">
        <f t="shared" si="2"/>
        <v>2316</v>
      </c>
      <c r="K69" s="40"/>
      <c r="L69" s="43">
        <v>17.2</v>
      </c>
      <c r="M69" s="54">
        <f t="shared" si="3"/>
        <v>37203.599999999999</v>
      </c>
      <c r="N69" s="55">
        <f t="shared" si="4"/>
        <v>39835.199999999997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8531</v>
      </c>
      <c r="D70" s="17"/>
      <c r="E70" s="4">
        <f t="shared" si="8"/>
        <v>8531</v>
      </c>
      <c r="F70" s="17"/>
      <c r="G70" s="17"/>
      <c r="H70" s="4">
        <f t="shared" si="6"/>
        <v>8531</v>
      </c>
      <c r="I70" s="23">
        <v>-1000</v>
      </c>
      <c r="J70" s="61">
        <f t="shared" si="2"/>
        <v>7531</v>
      </c>
      <c r="K70" s="40"/>
      <c r="L70" s="43">
        <v>17.2</v>
      </c>
      <c r="M70" s="54">
        <f t="shared" si="3"/>
        <v>146733.19999999998</v>
      </c>
      <c r="N70" s="55">
        <f t="shared" si="4"/>
        <v>129533.2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2597</v>
      </c>
      <c r="D71" s="24"/>
      <c r="E71" s="4">
        <f t="shared" si="8"/>
        <v>2597</v>
      </c>
      <c r="F71" s="24">
        <v>400</v>
      </c>
      <c r="G71" s="24"/>
      <c r="H71" s="4">
        <f t="shared" si="6"/>
        <v>2197</v>
      </c>
      <c r="I71" s="24">
        <v>0</v>
      </c>
      <c r="J71" s="61">
        <f t="shared" si="2"/>
        <v>2197</v>
      </c>
      <c r="K71" s="40"/>
      <c r="L71" s="43">
        <v>17.2</v>
      </c>
      <c r="M71" s="54">
        <f t="shared" ref="M71:M77" si="9">H71*L71</f>
        <v>37788.400000000001</v>
      </c>
      <c r="N71" s="55">
        <f t="shared" ref="N71:N77" si="10">J71*L71</f>
        <v>37788.400000000001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354593</v>
      </c>
      <c r="D78" s="39">
        <f t="shared" ref="D78:J78" si="16">SUM(D6:D77)</f>
        <v>0</v>
      </c>
      <c r="E78" s="39">
        <f t="shared" si="16"/>
        <v>354593</v>
      </c>
      <c r="F78" s="39">
        <f t="shared" si="16"/>
        <v>574</v>
      </c>
      <c r="G78" s="39">
        <f t="shared" si="16"/>
        <v>0</v>
      </c>
      <c r="H78" s="39">
        <f t="shared" si="16"/>
        <v>354019</v>
      </c>
      <c r="I78" s="39">
        <f t="shared" si="16"/>
        <v>-96835</v>
      </c>
      <c r="J78" s="39">
        <f t="shared" si="16"/>
        <v>257184</v>
      </c>
      <c r="K78" s="11"/>
      <c r="L78" s="43"/>
      <c r="M78" s="53">
        <f>SUM(M6:M77)</f>
        <v>7216665.3999999994</v>
      </c>
      <c r="N78" s="53">
        <f t="shared" ref="N78:O78" si="17">SUM(N6:N77)</f>
        <v>5436546.8000000007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Q25" sqref="Q25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119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14550</v>
      </c>
      <c r="D6" s="4"/>
      <c r="E6" s="4">
        <f t="shared" ref="E6:E14" si="0">SUM(C6:D6)</f>
        <v>14550</v>
      </c>
      <c r="F6" s="4"/>
      <c r="G6" s="4"/>
      <c r="H6" s="4">
        <f>E6-F6-G6</f>
        <v>14550</v>
      </c>
      <c r="I6" s="9">
        <v>-4800</v>
      </c>
      <c r="J6" s="56">
        <f>H6+I6</f>
        <v>9750</v>
      </c>
      <c r="K6" s="40"/>
      <c r="L6" s="43">
        <v>26.6</v>
      </c>
      <c r="M6" s="54">
        <f>H6*L6</f>
        <v>387030</v>
      </c>
      <c r="N6" s="55">
        <f>J6*L6</f>
        <v>259350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17375</v>
      </c>
      <c r="D7" s="4"/>
      <c r="E7" s="4">
        <f t="shared" si="0"/>
        <v>17375</v>
      </c>
      <c r="F7" s="4"/>
      <c r="G7" s="4"/>
      <c r="H7" s="4">
        <f t="shared" ref="H7" si="1">E7-F7-G7</f>
        <v>17375</v>
      </c>
      <c r="I7" s="9">
        <v>975</v>
      </c>
      <c r="J7" s="61">
        <f t="shared" ref="J7:J73" si="2">H7+I7</f>
        <v>18350</v>
      </c>
      <c r="K7" s="40"/>
      <c r="L7" s="43">
        <v>26.6</v>
      </c>
      <c r="M7" s="54">
        <f t="shared" ref="M7:M70" si="3">H7*L7</f>
        <v>462175</v>
      </c>
      <c r="N7" s="55">
        <f t="shared" ref="N7:N70" si="4">J7*L7</f>
        <v>488110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7239</v>
      </c>
      <c r="D10" s="4"/>
      <c r="E10" s="4">
        <f>SUM(C10:D10)</f>
        <v>7239</v>
      </c>
      <c r="F10" s="4"/>
      <c r="G10" s="4"/>
      <c r="H10" s="4">
        <f t="shared" si="6"/>
        <v>7239</v>
      </c>
      <c r="I10" s="9">
        <v>-505</v>
      </c>
      <c r="J10" s="61">
        <f t="shared" si="2"/>
        <v>6734</v>
      </c>
      <c r="K10" s="40"/>
      <c r="L10" s="43">
        <v>26.6</v>
      </c>
      <c r="M10" s="54">
        <f t="shared" si="3"/>
        <v>192557.40000000002</v>
      </c>
      <c r="N10" s="55">
        <f t="shared" si="4"/>
        <v>179124.40000000002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13623</v>
      </c>
      <c r="D11" s="4"/>
      <c r="E11" s="4">
        <f t="shared" si="0"/>
        <v>13623</v>
      </c>
      <c r="F11" s="4"/>
      <c r="G11" s="4"/>
      <c r="H11" s="4">
        <f t="shared" si="6"/>
        <v>13623</v>
      </c>
      <c r="I11" s="2">
        <v>888</v>
      </c>
      <c r="J11" s="61">
        <f t="shared" si="2"/>
        <v>14511</v>
      </c>
      <c r="K11" s="40"/>
      <c r="L11" s="43">
        <v>26.6</v>
      </c>
      <c r="M11" s="54">
        <f t="shared" si="3"/>
        <v>362371.80000000005</v>
      </c>
      <c r="N11" s="55">
        <f t="shared" si="4"/>
        <v>385992.60000000003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21961</v>
      </c>
      <c r="D12" s="37"/>
      <c r="E12" s="4">
        <f t="shared" si="0"/>
        <v>21961</v>
      </c>
      <c r="F12" s="4">
        <v>140</v>
      </c>
      <c r="G12" s="4"/>
      <c r="H12" s="4">
        <f t="shared" si="6"/>
        <v>21821</v>
      </c>
      <c r="I12" s="2">
        <v>-1984</v>
      </c>
      <c r="J12" s="61">
        <f t="shared" si="2"/>
        <v>19837</v>
      </c>
      <c r="K12" s="40"/>
      <c r="L12" s="43">
        <v>26.6</v>
      </c>
      <c r="M12" s="54">
        <f t="shared" si="3"/>
        <v>580438.6</v>
      </c>
      <c r="N12" s="55">
        <f t="shared" si="4"/>
        <v>527664.20000000007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10533</v>
      </c>
      <c r="D14" s="4"/>
      <c r="E14" s="4">
        <f t="shared" si="0"/>
        <v>10533</v>
      </c>
      <c r="F14" s="4"/>
      <c r="G14" s="4"/>
      <c r="H14" s="4">
        <f t="shared" si="6"/>
        <v>10533</v>
      </c>
      <c r="I14" s="2">
        <v>-291</v>
      </c>
      <c r="J14" s="61">
        <f t="shared" si="2"/>
        <v>10242</v>
      </c>
      <c r="K14" s="40"/>
      <c r="L14" s="43">
        <v>26.6</v>
      </c>
      <c r="M14" s="54">
        <f t="shared" si="3"/>
        <v>280177.8</v>
      </c>
      <c r="N14" s="55">
        <f t="shared" si="4"/>
        <v>272437.2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6140</v>
      </c>
      <c r="D15" s="4"/>
      <c r="E15" s="4">
        <f>SUM(C15:D15)</f>
        <v>6140</v>
      </c>
      <c r="F15" s="4"/>
      <c r="G15" s="4"/>
      <c r="H15" s="4">
        <f t="shared" si="6"/>
        <v>6140</v>
      </c>
      <c r="I15" s="9">
        <v>-449</v>
      </c>
      <c r="J15" s="61">
        <f t="shared" si="2"/>
        <v>5691</v>
      </c>
      <c r="K15" s="40"/>
      <c r="L15" s="43">
        <v>26.6</v>
      </c>
      <c r="M15" s="54">
        <f t="shared" si="3"/>
        <v>163324</v>
      </c>
      <c r="N15" s="55">
        <f t="shared" si="4"/>
        <v>151380.6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/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>
        <f>315+168+57</f>
        <v>540</v>
      </c>
      <c r="G35" s="4"/>
      <c r="H35" s="4">
        <f t="shared" si="6"/>
        <v>23562</v>
      </c>
      <c r="I35" s="9">
        <v>-15367</v>
      </c>
      <c r="J35" s="61">
        <f t="shared" si="2"/>
        <v>8195</v>
      </c>
      <c r="K35" s="40"/>
      <c r="L35" s="43">
        <v>21</v>
      </c>
      <c r="M35" s="54">
        <f t="shared" si="3"/>
        <v>494802</v>
      </c>
      <c r="N35" s="55">
        <f t="shared" si="4"/>
        <v>172095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8001</v>
      </c>
      <c r="D48" s="4"/>
      <c r="E48" s="4">
        <f t="shared" si="7"/>
        <v>8001</v>
      </c>
      <c r="F48" s="4"/>
      <c r="G48" s="4"/>
      <c r="H48" s="4">
        <f t="shared" si="6"/>
        <v>8001</v>
      </c>
      <c r="I48" s="9">
        <v>-6803</v>
      </c>
      <c r="J48" s="61">
        <f t="shared" si="2"/>
        <v>1198</v>
      </c>
      <c r="K48" s="40"/>
      <c r="L48" s="43">
        <v>17.2</v>
      </c>
      <c r="M48" s="54">
        <f t="shared" si="3"/>
        <v>137617.19999999998</v>
      </c>
      <c r="N48" s="55">
        <f t="shared" si="4"/>
        <v>20605.599999999999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2039</v>
      </c>
      <c r="D51" s="4"/>
      <c r="E51" s="4">
        <f t="shared" si="7"/>
        <v>2039</v>
      </c>
      <c r="F51" s="4"/>
      <c r="G51" s="4"/>
      <c r="H51" s="4">
        <f t="shared" si="6"/>
        <v>2039</v>
      </c>
      <c r="I51" s="9">
        <v>41</v>
      </c>
      <c r="J51" s="50">
        <f t="shared" si="2"/>
        <v>2080</v>
      </c>
      <c r="K51" s="40"/>
      <c r="L51" s="43">
        <v>17.2</v>
      </c>
      <c r="M51" s="54">
        <f t="shared" si="3"/>
        <v>35070.799999999996</v>
      </c>
      <c r="N51" s="55">
        <f t="shared" si="4"/>
        <v>35776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79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9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2163</v>
      </c>
      <c r="D69" s="20"/>
      <c r="E69" s="4">
        <f t="shared" si="8"/>
        <v>2163</v>
      </c>
      <c r="F69" s="20">
        <v>356</v>
      </c>
      <c r="G69" s="20"/>
      <c r="H69" s="4">
        <f t="shared" si="6"/>
        <v>1807</v>
      </c>
      <c r="I69" s="21">
        <v>153</v>
      </c>
      <c r="J69" s="61">
        <f t="shared" si="2"/>
        <v>1960</v>
      </c>
      <c r="K69" s="40"/>
      <c r="L69" s="43">
        <v>17.2</v>
      </c>
      <c r="M69" s="54">
        <f t="shared" si="3"/>
        <v>31080.399999999998</v>
      </c>
      <c r="N69" s="55">
        <f t="shared" si="4"/>
        <v>33712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8531</v>
      </c>
      <c r="D70" s="17"/>
      <c r="E70" s="4">
        <f t="shared" si="8"/>
        <v>8531</v>
      </c>
      <c r="F70" s="17">
        <v>400</v>
      </c>
      <c r="G70" s="17"/>
      <c r="H70" s="4">
        <f t="shared" si="6"/>
        <v>8131</v>
      </c>
      <c r="I70" s="23">
        <v>-1000</v>
      </c>
      <c r="J70" s="61">
        <f t="shared" si="2"/>
        <v>7131</v>
      </c>
      <c r="K70" s="40"/>
      <c r="L70" s="43">
        <v>17.2</v>
      </c>
      <c r="M70" s="54">
        <f t="shared" si="3"/>
        <v>139853.19999999998</v>
      </c>
      <c r="N70" s="55">
        <f t="shared" si="4"/>
        <v>122653.2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2197</v>
      </c>
      <c r="D71" s="24"/>
      <c r="E71" s="4">
        <f t="shared" si="8"/>
        <v>2197</v>
      </c>
      <c r="F71" s="24">
        <v>600</v>
      </c>
      <c r="G71" s="24"/>
      <c r="H71" s="4">
        <f t="shared" si="6"/>
        <v>1597</v>
      </c>
      <c r="I71" s="24">
        <v>0</v>
      </c>
      <c r="J71" s="61">
        <f t="shared" si="2"/>
        <v>1597</v>
      </c>
      <c r="K71" s="40"/>
      <c r="L71" s="43">
        <v>17.2</v>
      </c>
      <c r="M71" s="54">
        <f t="shared" ref="M71:M77" si="9">H71*L71</f>
        <v>27468.399999999998</v>
      </c>
      <c r="N71" s="55">
        <f t="shared" ref="N71:N77" si="10">J71*L71</f>
        <v>27468.399999999998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354019</v>
      </c>
      <c r="D78" s="39">
        <f t="shared" ref="D78:J78" si="16">SUM(D6:D77)</f>
        <v>0</v>
      </c>
      <c r="E78" s="39">
        <f t="shared" si="16"/>
        <v>354019</v>
      </c>
      <c r="F78" s="39">
        <f t="shared" si="16"/>
        <v>2036</v>
      </c>
      <c r="G78" s="39">
        <f t="shared" si="16"/>
        <v>0</v>
      </c>
      <c r="H78" s="39">
        <f t="shared" si="16"/>
        <v>351983</v>
      </c>
      <c r="I78" s="39">
        <f t="shared" si="16"/>
        <v>-96835</v>
      </c>
      <c r="J78" s="39">
        <f t="shared" si="16"/>
        <v>255148</v>
      </c>
      <c r="K78" s="11"/>
      <c r="L78" s="43"/>
      <c r="M78" s="53">
        <f>SUM(M6:M77)</f>
        <v>7178278.2000000002</v>
      </c>
      <c r="N78" s="53">
        <f t="shared" ref="N78:O78" si="17">SUM(N6:N77)</f>
        <v>5398159.6000000006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4" activePane="bottomRight" state="frozen"/>
      <selection pane="topRight" activeCell="B1" sqref="B1"/>
      <selection pane="bottomLeft" activeCell="A6" sqref="A6"/>
      <selection pane="bottomRight" activeCell="Q28" sqref="Q28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120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14550</v>
      </c>
      <c r="D6" s="4"/>
      <c r="E6" s="4">
        <f t="shared" ref="E6:E14" si="0">SUM(C6:D6)</f>
        <v>14550</v>
      </c>
      <c r="F6" s="4"/>
      <c r="G6" s="4"/>
      <c r="H6" s="4">
        <f>E6-F6-G6</f>
        <v>14550</v>
      </c>
      <c r="I6" s="9">
        <v>-4800</v>
      </c>
      <c r="J6" s="56">
        <f>H6+I6</f>
        <v>9750</v>
      </c>
      <c r="K6" s="40"/>
      <c r="L6" s="43">
        <v>26.6</v>
      </c>
      <c r="M6" s="54">
        <f>H6*L6</f>
        <v>387030</v>
      </c>
      <c r="N6" s="55">
        <f>J6*L6</f>
        <v>259350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17375</v>
      </c>
      <c r="D7" s="4"/>
      <c r="E7" s="4">
        <f t="shared" si="0"/>
        <v>17375</v>
      </c>
      <c r="F7" s="4">
        <v>300</v>
      </c>
      <c r="G7" s="4"/>
      <c r="H7" s="4">
        <f t="shared" ref="H7" si="1">E7-F7-G7</f>
        <v>17075</v>
      </c>
      <c r="I7" s="9">
        <v>975</v>
      </c>
      <c r="J7" s="61">
        <f t="shared" ref="J7:J73" si="2">H7+I7</f>
        <v>18050</v>
      </c>
      <c r="K7" s="40"/>
      <c r="L7" s="43">
        <v>26.6</v>
      </c>
      <c r="M7" s="54">
        <f t="shared" ref="M7:M70" si="3">H7*L7</f>
        <v>454195</v>
      </c>
      <c r="N7" s="55">
        <f t="shared" ref="N7:N70" si="4">J7*L7</f>
        <v>480130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7239</v>
      </c>
      <c r="D10" s="4"/>
      <c r="E10" s="4">
        <f>SUM(C10:D10)</f>
        <v>7239</v>
      </c>
      <c r="F10" s="4"/>
      <c r="G10" s="4"/>
      <c r="H10" s="4">
        <f t="shared" si="6"/>
        <v>7239</v>
      </c>
      <c r="I10" s="9">
        <v>-505</v>
      </c>
      <c r="J10" s="61">
        <f t="shared" si="2"/>
        <v>6734</v>
      </c>
      <c r="K10" s="40"/>
      <c r="L10" s="43">
        <v>26.6</v>
      </c>
      <c r="M10" s="54">
        <f t="shared" si="3"/>
        <v>192557.40000000002</v>
      </c>
      <c r="N10" s="55">
        <f t="shared" si="4"/>
        <v>179124.40000000002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13623</v>
      </c>
      <c r="D11" s="4"/>
      <c r="E11" s="4">
        <f t="shared" si="0"/>
        <v>13623</v>
      </c>
      <c r="F11" s="4"/>
      <c r="G11" s="4"/>
      <c r="H11" s="4">
        <f t="shared" si="6"/>
        <v>13623</v>
      </c>
      <c r="I11" s="2">
        <v>888</v>
      </c>
      <c r="J11" s="61">
        <f t="shared" si="2"/>
        <v>14511</v>
      </c>
      <c r="K11" s="40"/>
      <c r="L11" s="43">
        <v>26.6</v>
      </c>
      <c r="M11" s="54">
        <f t="shared" si="3"/>
        <v>362371.80000000005</v>
      </c>
      <c r="N11" s="55">
        <f t="shared" si="4"/>
        <v>385992.60000000003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21821</v>
      </c>
      <c r="D12" s="37"/>
      <c r="E12" s="4">
        <f t="shared" si="0"/>
        <v>21821</v>
      </c>
      <c r="F12" s="4">
        <v>290</v>
      </c>
      <c r="G12" s="4"/>
      <c r="H12" s="4">
        <f t="shared" si="6"/>
        <v>21531</v>
      </c>
      <c r="I12" s="2">
        <v>-1984</v>
      </c>
      <c r="J12" s="61">
        <f t="shared" si="2"/>
        <v>19547</v>
      </c>
      <c r="K12" s="40"/>
      <c r="L12" s="43">
        <v>26.6</v>
      </c>
      <c r="M12" s="54">
        <f t="shared" si="3"/>
        <v>572724.6</v>
      </c>
      <c r="N12" s="55">
        <f t="shared" si="4"/>
        <v>519950.2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10533</v>
      </c>
      <c r="D14" s="4"/>
      <c r="E14" s="4">
        <f t="shared" si="0"/>
        <v>10533</v>
      </c>
      <c r="F14" s="4"/>
      <c r="G14" s="4"/>
      <c r="H14" s="4">
        <f t="shared" si="6"/>
        <v>10533</v>
      </c>
      <c r="I14" s="2">
        <v>-291</v>
      </c>
      <c r="J14" s="61">
        <f t="shared" si="2"/>
        <v>10242</v>
      </c>
      <c r="K14" s="40"/>
      <c r="L14" s="43">
        <v>26.6</v>
      </c>
      <c r="M14" s="54">
        <f t="shared" si="3"/>
        <v>280177.8</v>
      </c>
      <c r="N14" s="55">
        <f t="shared" si="4"/>
        <v>272437.2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6140</v>
      </c>
      <c r="D15" s="4"/>
      <c r="E15" s="4">
        <f>SUM(C15:D15)</f>
        <v>6140</v>
      </c>
      <c r="F15" s="4"/>
      <c r="G15" s="4"/>
      <c r="H15" s="4">
        <f t="shared" si="6"/>
        <v>6140</v>
      </c>
      <c r="I15" s="9">
        <v>-449</v>
      </c>
      <c r="J15" s="61">
        <f t="shared" si="2"/>
        <v>5691</v>
      </c>
      <c r="K15" s="40"/>
      <c r="L15" s="43">
        <v>26.6</v>
      </c>
      <c r="M15" s="54">
        <f t="shared" si="3"/>
        <v>163324</v>
      </c>
      <c r="N15" s="55">
        <f t="shared" si="4"/>
        <v>151380.6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/>
      <c r="G26" s="4"/>
      <c r="H26" s="4">
        <f t="shared" si="6"/>
        <v>8441</v>
      </c>
      <c r="I26" s="9">
        <v>-806</v>
      </c>
      <c r="J26" s="61">
        <f t="shared" si="2"/>
        <v>7635</v>
      </c>
      <c r="K26" s="40"/>
      <c r="L26" s="43">
        <v>21</v>
      </c>
      <c r="M26" s="54">
        <f t="shared" si="3"/>
        <v>177261</v>
      </c>
      <c r="N26" s="55">
        <f t="shared" si="4"/>
        <v>160335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23562</v>
      </c>
      <c r="D35" s="4"/>
      <c r="E35" s="4">
        <f t="shared" si="7"/>
        <v>23562</v>
      </c>
      <c r="F35" s="4"/>
      <c r="G35" s="4"/>
      <c r="H35" s="4">
        <f t="shared" si="6"/>
        <v>23562</v>
      </c>
      <c r="I35" s="9">
        <v>-15367</v>
      </c>
      <c r="J35" s="61">
        <f t="shared" si="2"/>
        <v>8195</v>
      </c>
      <c r="K35" s="40"/>
      <c r="L35" s="43">
        <v>21</v>
      </c>
      <c r="M35" s="54">
        <f t="shared" si="3"/>
        <v>494802</v>
      </c>
      <c r="N35" s="55">
        <f t="shared" si="4"/>
        <v>172095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8001</v>
      </c>
      <c r="D48" s="4"/>
      <c r="E48" s="4">
        <f t="shared" si="7"/>
        <v>8001</v>
      </c>
      <c r="F48" s="4"/>
      <c r="G48" s="4"/>
      <c r="H48" s="4">
        <f t="shared" si="6"/>
        <v>8001</v>
      </c>
      <c r="I48" s="9">
        <v>-6803</v>
      </c>
      <c r="J48" s="61">
        <f t="shared" si="2"/>
        <v>1198</v>
      </c>
      <c r="K48" s="40"/>
      <c r="L48" s="43">
        <v>17.2</v>
      </c>
      <c r="M48" s="54">
        <f t="shared" si="3"/>
        <v>137617.19999999998</v>
      </c>
      <c r="N48" s="55">
        <f t="shared" si="4"/>
        <v>20605.599999999999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2039</v>
      </c>
      <c r="D51" s="4"/>
      <c r="E51" s="4">
        <f t="shared" si="7"/>
        <v>2039</v>
      </c>
      <c r="F51" s="4"/>
      <c r="G51" s="4"/>
      <c r="H51" s="4">
        <f t="shared" si="6"/>
        <v>2039</v>
      </c>
      <c r="I51" s="9">
        <v>41</v>
      </c>
      <c r="J51" s="50">
        <f t="shared" si="2"/>
        <v>2080</v>
      </c>
      <c r="K51" s="40"/>
      <c r="L51" s="43">
        <v>17.2</v>
      </c>
      <c r="M51" s="54">
        <f t="shared" si="3"/>
        <v>35070.799999999996</v>
      </c>
      <c r="N51" s="55">
        <f t="shared" si="4"/>
        <v>35776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80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80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1807</v>
      </c>
      <c r="D69" s="20"/>
      <c r="E69" s="4">
        <f t="shared" si="8"/>
        <v>1807</v>
      </c>
      <c r="F69" s="20">
        <v>356</v>
      </c>
      <c r="G69" s="20"/>
      <c r="H69" s="4">
        <f t="shared" si="6"/>
        <v>1451</v>
      </c>
      <c r="I69" s="21">
        <v>153</v>
      </c>
      <c r="J69" s="61">
        <f t="shared" si="2"/>
        <v>1604</v>
      </c>
      <c r="K69" s="40"/>
      <c r="L69" s="43">
        <v>17.2</v>
      </c>
      <c r="M69" s="54">
        <f t="shared" si="3"/>
        <v>24957.200000000001</v>
      </c>
      <c r="N69" s="55">
        <f t="shared" si="4"/>
        <v>27588.799999999999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8131</v>
      </c>
      <c r="D70" s="17"/>
      <c r="E70" s="4">
        <f t="shared" si="8"/>
        <v>8131</v>
      </c>
      <c r="F70" s="17"/>
      <c r="G70" s="17"/>
      <c r="H70" s="4">
        <f t="shared" si="6"/>
        <v>8131</v>
      </c>
      <c r="I70" s="23">
        <v>-1000</v>
      </c>
      <c r="J70" s="61">
        <f t="shared" si="2"/>
        <v>7131</v>
      </c>
      <c r="K70" s="40"/>
      <c r="L70" s="43">
        <v>17.2</v>
      </c>
      <c r="M70" s="54">
        <f t="shared" si="3"/>
        <v>139853.19999999998</v>
      </c>
      <c r="N70" s="55">
        <f t="shared" si="4"/>
        <v>122653.2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1597</v>
      </c>
      <c r="D71" s="24"/>
      <c r="E71" s="4">
        <f t="shared" si="8"/>
        <v>1597</v>
      </c>
      <c r="F71" s="24"/>
      <c r="G71" s="24"/>
      <c r="H71" s="4">
        <f t="shared" si="6"/>
        <v>1597</v>
      </c>
      <c r="I71" s="24">
        <v>0</v>
      </c>
      <c r="J71" s="61">
        <f t="shared" si="2"/>
        <v>1597</v>
      </c>
      <c r="K71" s="40"/>
      <c r="L71" s="43">
        <v>17.2</v>
      </c>
      <c r="M71" s="54">
        <f t="shared" ref="M71:M77" si="9">H71*L71</f>
        <v>27468.399999999998</v>
      </c>
      <c r="N71" s="55">
        <f t="shared" ref="N71:N77" si="10">J71*L71</f>
        <v>27468.399999999998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351983</v>
      </c>
      <c r="D78" s="39">
        <f t="shared" ref="D78:J78" si="16">SUM(D6:D77)</f>
        <v>0</v>
      </c>
      <c r="E78" s="39">
        <f t="shared" si="16"/>
        <v>351983</v>
      </c>
      <c r="F78" s="39">
        <f t="shared" si="16"/>
        <v>946</v>
      </c>
      <c r="G78" s="39">
        <f t="shared" si="16"/>
        <v>0</v>
      </c>
      <c r="H78" s="39">
        <f t="shared" si="16"/>
        <v>351037</v>
      </c>
      <c r="I78" s="39">
        <f t="shared" si="16"/>
        <v>-96835</v>
      </c>
      <c r="J78" s="39">
        <f t="shared" si="16"/>
        <v>254202</v>
      </c>
      <c r="K78" s="11"/>
      <c r="L78" s="43"/>
      <c r="M78" s="53">
        <f>SUM(M6:M77)</f>
        <v>7156461</v>
      </c>
      <c r="N78" s="53">
        <f t="shared" ref="N78:O78" si="17">SUM(N6:N77)</f>
        <v>5376342.4000000004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3" activePane="bottomRight" state="frozen"/>
      <selection pane="topRight" activeCell="B1" sqref="B1"/>
      <selection pane="bottomLeft" activeCell="A6" sqref="A6"/>
      <selection pane="bottomRight" activeCell="R70" sqref="R70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121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14550</v>
      </c>
      <c r="D6" s="4"/>
      <c r="E6" s="4">
        <f t="shared" ref="E6:E14" si="0">SUM(C6:D6)</f>
        <v>14550</v>
      </c>
      <c r="F6" s="4">
        <v>99</v>
      </c>
      <c r="G6" s="4"/>
      <c r="H6" s="4">
        <f>E6-F6-G6</f>
        <v>14451</v>
      </c>
      <c r="I6" s="9">
        <v>-4800</v>
      </c>
      <c r="J6" s="56">
        <f>H6+I6</f>
        <v>9651</v>
      </c>
      <c r="K6" s="40"/>
      <c r="L6" s="43">
        <v>26.6</v>
      </c>
      <c r="M6" s="54">
        <f>H6*L6</f>
        <v>384396.60000000003</v>
      </c>
      <c r="N6" s="55">
        <f>J6*L6</f>
        <v>256716.6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17075</v>
      </c>
      <c r="D7" s="4"/>
      <c r="E7" s="4">
        <f t="shared" si="0"/>
        <v>17075</v>
      </c>
      <c r="F7" s="4"/>
      <c r="G7" s="4"/>
      <c r="H7" s="4">
        <f t="shared" ref="H7" si="1">E7-F7-G7</f>
        <v>17075</v>
      </c>
      <c r="I7" s="9">
        <v>975</v>
      </c>
      <c r="J7" s="61">
        <f t="shared" ref="J7:J73" si="2">H7+I7</f>
        <v>18050</v>
      </c>
      <c r="K7" s="40"/>
      <c r="L7" s="43">
        <v>26.6</v>
      </c>
      <c r="M7" s="54">
        <f t="shared" ref="M7:M70" si="3">H7*L7</f>
        <v>454195</v>
      </c>
      <c r="N7" s="55">
        <f t="shared" ref="N7:N70" si="4">J7*L7</f>
        <v>480130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7239</v>
      </c>
      <c r="D10" s="4"/>
      <c r="E10" s="4">
        <f>SUM(C10:D10)</f>
        <v>7239</v>
      </c>
      <c r="F10" s="4">
        <v>84</v>
      </c>
      <c r="G10" s="4"/>
      <c r="H10" s="4">
        <f t="shared" si="6"/>
        <v>7155</v>
      </c>
      <c r="I10" s="9">
        <v>-505</v>
      </c>
      <c r="J10" s="61">
        <f t="shared" si="2"/>
        <v>6650</v>
      </c>
      <c r="K10" s="40"/>
      <c r="L10" s="43">
        <v>26.6</v>
      </c>
      <c r="M10" s="54">
        <f t="shared" si="3"/>
        <v>190323</v>
      </c>
      <c r="N10" s="55">
        <f t="shared" si="4"/>
        <v>176890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13623</v>
      </c>
      <c r="D11" s="4"/>
      <c r="E11" s="4">
        <f t="shared" si="0"/>
        <v>13623</v>
      </c>
      <c r="F11" s="4"/>
      <c r="G11" s="4"/>
      <c r="H11" s="4">
        <f t="shared" si="6"/>
        <v>13623</v>
      </c>
      <c r="I11" s="2">
        <v>888</v>
      </c>
      <c r="J11" s="61">
        <f t="shared" si="2"/>
        <v>14511</v>
      </c>
      <c r="K11" s="40"/>
      <c r="L11" s="43">
        <v>26.6</v>
      </c>
      <c r="M11" s="54">
        <f t="shared" si="3"/>
        <v>362371.80000000005</v>
      </c>
      <c r="N11" s="55">
        <f t="shared" si="4"/>
        <v>385992.60000000003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21531</v>
      </c>
      <c r="D12" s="37"/>
      <c r="E12" s="4">
        <f t="shared" si="0"/>
        <v>21531</v>
      </c>
      <c r="F12" s="4">
        <f>200</f>
        <v>200</v>
      </c>
      <c r="G12" s="4"/>
      <c r="H12" s="4">
        <f t="shared" si="6"/>
        <v>21331</v>
      </c>
      <c r="I12" s="2">
        <v>-1984</v>
      </c>
      <c r="J12" s="61">
        <f t="shared" si="2"/>
        <v>19347</v>
      </c>
      <c r="K12" s="40"/>
      <c r="L12" s="43">
        <v>26.6</v>
      </c>
      <c r="M12" s="54">
        <f t="shared" si="3"/>
        <v>567404.6</v>
      </c>
      <c r="N12" s="55">
        <f t="shared" si="4"/>
        <v>514630.2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10533</v>
      </c>
      <c r="D14" s="4"/>
      <c r="E14" s="4">
        <f t="shared" si="0"/>
        <v>10533</v>
      </c>
      <c r="F14" s="4"/>
      <c r="G14" s="4"/>
      <c r="H14" s="4">
        <f t="shared" si="6"/>
        <v>10533</v>
      </c>
      <c r="I14" s="2">
        <v>-291</v>
      </c>
      <c r="J14" s="61">
        <f t="shared" si="2"/>
        <v>10242</v>
      </c>
      <c r="K14" s="40"/>
      <c r="L14" s="43">
        <v>26.6</v>
      </c>
      <c r="M14" s="54">
        <f t="shared" si="3"/>
        <v>280177.8</v>
      </c>
      <c r="N14" s="55">
        <f t="shared" si="4"/>
        <v>272437.2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6140</v>
      </c>
      <c r="D15" s="4"/>
      <c r="E15" s="4">
        <f>SUM(C15:D15)</f>
        <v>6140</v>
      </c>
      <c r="F15" s="4"/>
      <c r="G15" s="4"/>
      <c r="H15" s="4">
        <f t="shared" si="6"/>
        <v>6140</v>
      </c>
      <c r="I15" s="9">
        <v>-449</v>
      </c>
      <c r="J15" s="61">
        <f t="shared" si="2"/>
        <v>5691</v>
      </c>
      <c r="K15" s="40"/>
      <c r="L15" s="43">
        <v>26.6</v>
      </c>
      <c r="M15" s="54">
        <f t="shared" si="3"/>
        <v>163324</v>
      </c>
      <c r="N15" s="55">
        <f t="shared" si="4"/>
        <v>151380.6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8441</v>
      </c>
      <c r="D26" s="4"/>
      <c r="E26" s="4">
        <f t="shared" si="7"/>
        <v>8441</v>
      </c>
      <c r="F26" s="4">
        <f>300+283</f>
        <v>583</v>
      </c>
      <c r="G26" s="4"/>
      <c r="H26" s="4">
        <f t="shared" si="6"/>
        <v>7858</v>
      </c>
      <c r="I26" s="9">
        <v>-806</v>
      </c>
      <c r="J26" s="61">
        <f t="shared" si="2"/>
        <v>7052</v>
      </c>
      <c r="K26" s="40"/>
      <c r="L26" s="43">
        <v>21</v>
      </c>
      <c r="M26" s="54">
        <f t="shared" si="3"/>
        <v>165018</v>
      </c>
      <c r="N26" s="55">
        <f t="shared" si="4"/>
        <v>148092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23562</v>
      </c>
      <c r="D35" s="4"/>
      <c r="E35" s="4">
        <f t="shared" si="7"/>
        <v>23562</v>
      </c>
      <c r="F35" s="4"/>
      <c r="G35" s="4"/>
      <c r="H35" s="4">
        <f t="shared" si="6"/>
        <v>23562</v>
      </c>
      <c r="I35" s="9">
        <v>-15367</v>
      </c>
      <c r="J35" s="61">
        <f t="shared" si="2"/>
        <v>8195</v>
      </c>
      <c r="K35" s="40"/>
      <c r="L35" s="43">
        <v>21</v>
      </c>
      <c r="M35" s="54">
        <f t="shared" si="3"/>
        <v>494802</v>
      </c>
      <c r="N35" s="55">
        <f t="shared" si="4"/>
        <v>172095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8001</v>
      </c>
      <c r="D48" s="4"/>
      <c r="E48" s="4">
        <f t="shared" si="7"/>
        <v>8001</v>
      </c>
      <c r="F48" s="4"/>
      <c r="G48" s="4"/>
      <c r="H48" s="4">
        <f t="shared" si="6"/>
        <v>8001</v>
      </c>
      <c r="I48" s="9">
        <v>-6803</v>
      </c>
      <c r="J48" s="61">
        <f t="shared" si="2"/>
        <v>1198</v>
      </c>
      <c r="K48" s="40"/>
      <c r="L48" s="43">
        <v>17.2</v>
      </c>
      <c r="M48" s="54">
        <f t="shared" si="3"/>
        <v>137617.19999999998</v>
      </c>
      <c r="N48" s="55">
        <f t="shared" si="4"/>
        <v>20605.599999999999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2039</v>
      </c>
      <c r="D51" s="4"/>
      <c r="E51" s="4">
        <f t="shared" si="7"/>
        <v>2039</v>
      </c>
      <c r="F51" s="4"/>
      <c r="G51" s="4"/>
      <c r="H51" s="4">
        <f t="shared" si="6"/>
        <v>2039</v>
      </c>
      <c r="I51" s="9">
        <v>41</v>
      </c>
      <c r="J51" s="50">
        <f t="shared" si="2"/>
        <v>2080</v>
      </c>
      <c r="K51" s="40"/>
      <c r="L51" s="43">
        <v>17.2</v>
      </c>
      <c r="M51" s="54">
        <f t="shared" si="3"/>
        <v>35070.799999999996</v>
      </c>
      <c r="N51" s="55">
        <f t="shared" si="4"/>
        <v>35776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80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80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1451</v>
      </c>
      <c r="D69" s="20"/>
      <c r="E69" s="4">
        <f t="shared" si="8"/>
        <v>1451</v>
      </c>
      <c r="F69" s="20">
        <v>482</v>
      </c>
      <c r="G69" s="20"/>
      <c r="H69" s="4">
        <f t="shared" si="6"/>
        <v>969</v>
      </c>
      <c r="I69" s="21">
        <v>153</v>
      </c>
      <c r="J69" s="61">
        <f t="shared" si="2"/>
        <v>1122</v>
      </c>
      <c r="K69" s="40"/>
      <c r="L69" s="43">
        <v>17.2</v>
      </c>
      <c r="M69" s="54">
        <f t="shared" si="3"/>
        <v>16666.8</v>
      </c>
      <c r="N69" s="55">
        <f t="shared" si="4"/>
        <v>19298.399999999998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8131</v>
      </c>
      <c r="D70" s="17"/>
      <c r="E70" s="4">
        <f t="shared" si="8"/>
        <v>8131</v>
      </c>
      <c r="F70" s="17">
        <v>120</v>
      </c>
      <c r="G70" s="17"/>
      <c r="H70" s="4">
        <f t="shared" si="6"/>
        <v>8011</v>
      </c>
      <c r="I70" s="23">
        <v>-1000</v>
      </c>
      <c r="J70" s="61">
        <f t="shared" si="2"/>
        <v>7011</v>
      </c>
      <c r="K70" s="40"/>
      <c r="L70" s="43">
        <v>17.2</v>
      </c>
      <c r="M70" s="54">
        <f t="shared" si="3"/>
        <v>137789.19999999998</v>
      </c>
      <c r="N70" s="55">
        <f t="shared" si="4"/>
        <v>120589.2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1597</v>
      </c>
      <c r="D71" s="24"/>
      <c r="E71" s="4">
        <f t="shared" si="8"/>
        <v>1597</v>
      </c>
      <c r="F71" s="24">
        <v>198</v>
      </c>
      <c r="G71" s="24"/>
      <c r="H71" s="4">
        <f t="shared" si="6"/>
        <v>1399</v>
      </c>
      <c r="I71" s="24">
        <v>0</v>
      </c>
      <c r="J71" s="61">
        <f t="shared" si="2"/>
        <v>1399</v>
      </c>
      <c r="K71" s="40"/>
      <c r="L71" s="43">
        <v>17.2</v>
      </c>
      <c r="M71" s="54">
        <f t="shared" ref="M71:M77" si="9">H71*L71</f>
        <v>24062.799999999999</v>
      </c>
      <c r="N71" s="55">
        <f t="shared" ref="N71:N77" si="10">J71*L71</f>
        <v>24062.799999999999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351037</v>
      </c>
      <c r="D78" s="39">
        <f t="shared" ref="D78:J78" si="16">SUM(D6:D77)</f>
        <v>0</v>
      </c>
      <c r="E78" s="39">
        <f t="shared" si="16"/>
        <v>351037</v>
      </c>
      <c r="F78" s="39">
        <f t="shared" si="16"/>
        <v>1766</v>
      </c>
      <c r="G78" s="39">
        <f t="shared" si="16"/>
        <v>0</v>
      </c>
      <c r="H78" s="39">
        <f t="shared" si="16"/>
        <v>349271</v>
      </c>
      <c r="I78" s="39">
        <f t="shared" si="16"/>
        <v>-96835</v>
      </c>
      <c r="J78" s="39">
        <f t="shared" si="16"/>
        <v>252436</v>
      </c>
      <c r="K78" s="11"/>
      <c r="L78" s="43"/>
      <c r="M78" s="53">
        <f>SUM(M6:M77)</f>
        <v>7120270.1999999993</v>
      </c>
      <c r="N78" s="53">
        <f t="shared" ref="N78:O78" si="17">SUM(N6:N77)</f>
        <v>5340151.5999999996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7" activePane="bottomRight" state="frozen"/>
      <selection pane="topRight" activeCell="B1" sqref="B1"/>
      <selection pane="bottomLeft" activeCell="A6" sqref="A6"/>
      <selection pane="bottomRight" activeCell="Q25" sqref="Q25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121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14451</v>
      </c>
      <c r="D6" s="4"/>
      <c r="E6" s="4">
        <f t="shared" ref="E6:E14" si="0">SUM(C6:D6)</f>
        <v>14451</v>
      </c>
      <c r="F6" s="4"/>
      <c r="G6" s="4"/>
      <c r="H6" s="4">
        <f>E6-F6-G6</f>
        <v>14451</v>
      </c>
      <c r="I6" s="9">
        <v>-4800</v>
      </c>
      <c r="J6" s="56">
        <f>H6+I6</f>
        <v>9651</v>
      </c>
      <c r="K6" s="40"/>
      <c r="L6" s="43">
        <v>26.6</v>
      </c>
      <c r="M6" s="54">
        <f>H6*L6</f>
        <v>384396.60000000003</v>
      </c>
      <c r="N6" s="55">
        <f>J6*L6</f>
        <v>256716.6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17075</v>
      </c>
      <c r="D7" s="4"/>
      <c r="E7" s="4">
        <f t="shared" si="0"/>
        <v>17075</v>
      </c>
      <c r="F7" s="4"/>
      <c r="G7" s="4"/>
      <c r="H7" s="4">
        <f t="shared" ref="H7" si="1">E7-F7-G7</f>
        <v>17075</v>
      </c>
      <c r="I7" s="9">
        <v>975</v>
      </c>
      <c r="J7" s="61">
        <f t="shared" ref="J7:J73" si="2">H7+I7</f>
        <v>18050</v>
      </c>
      <c r="K7" s="40"/>
      <c r="L7" s="43">
        <v>26.6</v>
      </c>
      <c r="M7" s="54">
        <f t="shared" ref="M7:M70" si="3">H7*L7</f>
        <v>454195</v>
      </c>
      <c r="N7" s="55">
        <f t="shared" ref="N7:N70" si="4">J7*L7</f>
        <v>480130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7155</v>
      </c>
      <c r="D10" s="4"/>
      <c r="E10" s="4">
        <f>SUM(C10:D10)</f>
        <v>7155</v>
      </c>
      <c r="F10" s="4"/>
      <c r="G10" s="4"/>
      <c r="H10" s="4">
        <f t="shared" si="6"/>
        <v>7155</v>
      </c>
      <c r="I10" s="9">
        <v>-505</v>
      </c>
      <c r="J10" s="61">
        <f t="shared" si="2"/>
        <v>6650</v>
      </c>
      <c r="K10" s="40"/>
      <c r="L10" s="43">
        <v>26.6</v>
      </c>
      <c r="M10" s="54">
        <f t="shared" si="3"/>
        <v>190323</v>
      </c>
      <c r="N10" s="55">
        <f t="shared" si="4"/>
        <v>176890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13623</v>
      </c>
      <c r="D11" s="4"/>
      <c r="E11" s="4">
        <f t="shared" si="0"/>
        <v>13623</v>
      </c>
      <c r="F11" s="4">
        <v>42</v>
      </c>
      <c r="G11" s="4"/>
      <c r="H11" s="4">
        <f t="shared" si="6"/>
        <v>13581</v>
      </c>
      <c r="I11" s="2">
        <v>888</v>
      </c>
      <c r="J11" s="61">
        <f t="shared" si="2"/>
        <v>14469</v>
      </c>
      <c r="K11" s="40"/>
      <c r="L11" s="43">
        <v>26.6</v>
      </c>
      <c r="M11" s="54">
        <f t="shared" si="3"/>
        <v>361254.60000000003</v>
      </c>
      <c r="N11" s="55">
        <f t="shared" si="4"/>
        <v>384875.4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21331</v>
      </c>
      <c r="D12" s="37"/>
      <c r="E12" s="4">
        <f t="shared" si="0"/>
        <v>21331</v>
      </c>
      <c r="F12" s="4">
        <f>200+115</f>
        <v>315</v>
      </c>
      <c r="G12" s="4"/>
      <c r="H12" s="4">
        <f t="shared" si="6"/>
        <v>21016</v>
      </c>
      <c r="I12" s="2">
        <v>-1984</v>
      </c>
      <c r="J12" s="61">
        <f t="shared" si="2"/>
        <v>19032</v>
      </c>
      <c r="K12" s="40"/>
      <c r="L12" s="43">
        <v>26.6</v>
      </c>
      <c r="M12" s="54">
        <f t="shared" si="3"/>
        <v>559025.6</v>
      </c>
      <c r="N12" s="55">
        <f t="shared" si="4"/>
        <v>506251.2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10533</v>
      </c>
      <c r="D14" s="4"/>
      <c r="E14" s="4">
        <f t="shared" si="0"/>
        <v>10533</v>
      </c>
      <c r="F14" s="4"/>
      <c r="G14" s="4"/>
      <c r="H14" s="4">
        <f t="shared" si="6"/>
        <v>10533</v>
      </c>
      <c r="I14" s="2">
        <v>-291</v>
      </c>
      <c r="J14" s="61">
        <f t="shared" si="2"/>
        <v>10242</v>
      </c>
      <c r="K14" s="40"/>
      <c r="L14" s="43">
        <v>26.6</v>
      </c>
      <c r="M14" s="54">
        <f t="shared" si="3"/>
        <v>280177.8</v>
      </c>
      <c r="N14" s="55">
        <f t="shared" si="4"/>
        <v>272437.2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6140</v>
      </c>
      <c r="D15" s="4"/>
      <c r="E15" s="4">
        <f>SUM(C15:D15)</f>
        <v>6140</v>
      </c>
      <c r="F15" s="4"/>
      <c r="G15" s="4"/>
      <c r="H15" s="4">
        <f t="shared" si="6"/>
        <v>6140</v>
      </c>
      <c r="I15" s="9">
        <v>-449</v>
      </c>
      <c r="J15" s="61">
        <f t="shared" si="2"/>
        <v>5691</v>
      </c>
      <c r="K15" s="40"/>
      <c r="L15" s="43">
        <v>26.6</v>
      </c>
      <c r="M15" s="54">
        <f t="shared" si="3"/>
        <v>163324</v>
      </c>
      <c r="N15" s="55">
        <f t="shared" si="4"/>
        <v>151380.6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7858</v>
      </c>
      <c r="D26" s="4"/>
      <c r="E26" s="4">
        <f t="shared" si="7"/>
        <v>7858</v>
      </c>
      <c r="F26" s="4"/>
      <c r="G26" s="4"/>
      <c r="H26" s="4">
        <f t="shared" si="6"/>
        <v>7858</v>
      </c>
      <c r="I26" s="9">
        <v>-806</v>
      </c>
      <c r="J26" s="61">
        <f t="shared" si="2"/>
        <v>7052</v>
      </c>
      <c r="K26" s="40"/>
      <c r="L26" s="43">
        <v>21</v>
      </c>
      <c r="M26" s="54">
        <f t="shared" si="3"/>
        <v>165018</v>
      </c>
      <c r="N26" s="55">
        <f t="shared" si="4"/>
        <v>148092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23562</v>
      </c>
      <c r="D35" s="4"/>
      <c r="E35" s="4">
        <f t="shared" si="7"/>
        <v>23562</v>
      </c>
      <c r="F35" s="4"/>
      <c r="G35" s="4"/>
      <c r="H35" s="4">
        <f t="shared" si="6"/>
        <v>23562</v>
      </c>
      <c r="I35" s="9">
        <v>-15367</v>
      </c>
      <c r="J35" s="61">
        <f t="shared" si="2"/>
        <v>8195</v>
      </c>
      <c r="K35" s="40"/>
      <c r="L35" s="43">
        <v>21</v>
      </c>
      <c r="M35" s="54">
        <f t="shared" si="3"/>
        <v>494802</v>
      </c>
      <c r="N35" s="55">
        <f t="shared" si="4"/>
        <v>172095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8001</v>
      </c>
      <c r="D48" s="4"/>
      <c r="E48" s="4">
        <f t="shared" si="7"/>
        <v>8001</v>
      </c>
      <c r="F48" s="4"/>
      <c r="G48" s="4"/>
      <c r="H48" s="4">
        <f t="shared" si="6"/>
        <v>8001</v>
      </c>
      <c r="I48" s="9">
        <v>-6803</v>
      </c>
      <c r="J48" s="61">
        <f t="shared" si="2"/>
        <v>1198</v>
      </c>
      <c r="K48" s="40"/>
      <c r="L48" s="43">
        <v>17.2</v>
      </c>
      <c r="M48" s="54">
        <f t="shared" si="3"/>
        <v>137617.19999999998</v>
      </c>
      <c r="N48" s="55">
        <f t="shared" si="4"/>
        <v>20605.599999999999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2039</v>
      </c>
      <c r="D51" s="4"/>
      <c r="E51" s="4">
        <f t="shared" si="7"/>
        <v>2039</v>
      </c>
      <c r="F51" s="4"/>
      <c r="G51" s="4"/>
      <c r="H51" s="4">
        <f t="shared" si="6"/>
        <v>2039</v>
      </c>
      <c r="I51" s="9">
        <v>41</v>
      </c>
      <c r="J51" s="50">
        <f t="shared" si="2"/>
        <v>2080</v>
      </c>
      <c r="K51" s="40"/>
      <c r="L51" s="43">
        <v>17.2</v>
      </c>
      <c r="M51" s="54">
        <f t="shared" si="3"/>
        <v>35070.799999999996</v>
      </c>
      <c r="N51" s="55">
        <f t="shared" si="4"/>
        <v>35776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81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81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969</v>
      </c>
      <c r="D69" s="20"/>
      <c r="E69" s="4">
        <f t="shared" si="8"/>
        <v>969</v>
      </c>
      <c r="F69" s="20"/>
      <c r="G69" s="20"/>
      <c r="H69" s="4">
        <f t="shared" si="6"/>
        <v>969</v>
      </c>
      <c r="I69" s="21">
        <v>153</v>
      </c>
      <c r="J69" s="61">
        <f t="shared" si="2"/>
        <v>1122</v>
      </c>
      <c r="K69" s="40"/>
      <c r="L69" s="43">
        <v>17.2</v>
      </c>
      <c r="M69" s="54">
        <f t="shared" si="3"/>
        <v>16666.8</v>
      </c>
      <c r="N69" s="55">
        <f t="shared" si="4"/>
        <v>19298.399999999998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8011</v>
      </c>
      <c r="D70" s="17"/>
      <c r="E70" s="4">
        <f t="shared" si="8"/>
        <v>8011</v>
      </c>
      <c r="F70" s="17"/>
      <c r="G70" s="17"/>
      <c r="H70" s="4">
        <f t="shared" si="6"/>
        <v>8011</v>
      </c>
      <c r="I70" s="23">
        <v>-1000</v>
      </c>
      <c r="J70" s="61">
        <f t="shared" si="2"/>
        <v>7011</v>
      </c>
      <c r="K70" s="40"/>
      <c r="L70" s="43">
        <v>17.2</v>
      </c>
      <c r="M70" s="54">
        <f t="shared" si="3"/>
        <v>137789.19999999998</v>
      </c>
      <c r="N70" s="55">
        <f t="shared" si="4"/>
        <v>120589.2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1399</v>
      </c>
      <c r="D71" s="24"/>
      <c r="E71" s="4">
        <f t="shared" si="8"/>
        <v>1399</v>
      </c>
      <c r="F71" s="24"/>
      <c r="G71" s="24"/>
      <c r="H71" s="4">
        <f t="shared" si="6"/>
        <v>1399</v>
      </c>
      <c r="I71" s="24">
        <v>0</v>
      </c>
      <c r="J71" s="61">
        <f t="shared" si="2"/>
        <v>1399</v>
      </c>
      <c r="K71" s="40"/>
      <c r="L71" s="43">
        <v>17.2</v>
      </c>
      <c r="M71" s="54">
        <f t="shared" ref="M71:M77" si="9">H71*L71</f>
        <v>24062.799999999999</v>
      </c>
      <c r="N71" s="55">
        <f t="shared" ref="N71:N77" si="10">J71*L71</f>
        <v>24062.799999999999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349271</v>
      </c>
      <c r="D78" s="39">
        <f t="shared" ref="D78:J78" si="16">SUM(D6:D77)</f>
        <v>0</v>
      </c>
      <c r="E78" s="39">
        <f t="shared" si="16"/>
        <v>349271</v>
      </c>
      <c r="F78" s="39">
        <f t="shared" si="16"/>
        <v>357</v>
      </c>
      <c r="G78" s="39">
        <f t="shared" si="16"/>
        <v>0</v>
      </c>
      <c r="H78" s="39">
        <f t="shared" si="16"/>
        <v>348914</v>
      </c>
      <c r="I78" s="39">
        <f t="shared" si="16"/>
        <v>-96835</v>
      </c>
      <c r="J78" s="39">
        <f t="shared" si="16"/>
        <v>252079</v>
      </c>
      <c r="K78" s="11"/>
      <c r="L78" s="43"/>
      <c r="M78" s="53">
        <f>SUM(M6:M77)</f>
        <v>7110773.9999999991</v>
      </c>
      <c r="N78" s="53">
        <f t="shared" ref="N78:O78" si="17">SUM(N6:N77)</f>
        <v>5330655.4000000004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Q33" sqref="Q33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122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14451</v>
      </c>
      <c r="D6" s="4"/>
      <c r="E6" s="4">
        <f t="shared" ref="E6:E14" si="0">SUM(C6:D6)</f>
        <v>14451</v>
      </c>
      <c r="F6" s="4"/>
      <c r="G6" s="4"/>
      <c r="H6" s="4">
        <f>E6-F6-G6</f>
        <v>14451</v>
      </c>
      <c r="I6" s="9">
        <v>-4800</v>
      </c>
      <c r="J6" s="56">
        <f>H6+I6</f>
        <v>9651</v>
      </c>
      <c r="K6" s="40"/>
      <c r="L6" s="43">
        <v>26.6</v>
      </c>
      <c r="M6" s="54">
        <f>H6*L6</f>
        <v>384396.60000000003</v>
      </c>
      <c r="N6" s="55">
        <f>J6*L6</f>
        <v>256716.6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17075</v>
      </c>
      <c r="D7" s="4"/>
      <c r="E7" s="4">
        <f t="shared" si="0"/>
        <v>17075</v>
      </c>
      <c r="F7" s="4"/>
      <c r="G7" s="4"/>
      <c r="H7" s="4">
        <f t="shared" ref="H7" si="1">E7-F7-G7</f>
        <v>17075</v>
      </c>
      <c r="I7" s="9">
        <v>975</v>
      </c>
      <c r="J7" s="61">
        <f t="shared" ref="J7:J73" si="2">H7+I7</f>
        <v>18050</v>
      </c>
      <c r="K7" s="40"/>
      <c r="L7" s="43">
        <v>26.6</v>
      </c>
      <c r="M7" s="54">
        <f t="shared" ref="M7:M70" si="3">H7*L7</f>
        <v>454195</v>
      </c>
      <c r="N7" s="55">
        <f t="shared" ref="N7:N70" si="4">J7*L7</f>
        <v>480130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7155</v>
      </c>
      <c r="D10" s="4"/>
      <c r="E10" s="4">
        <f>SUM(C10:D10)</f>
        <v>7155</v>
      </c>
      <c r="F10" s="4"/>
      <c r="G10" s="4"/>
      <c r="H10" s="4">
        <f t="shared" si="6"/>
        <v>7155</v>
      </c>
      <c r="I10" s="9">
        <v>-505</v>
      </c>
      <c r="J10" s="61">
        <f t="shared" si="2"/>
        <v>6650</v>
      </c>
      <c r="K10" s="40"/>
      <c r="L10" s="43">
        <v>26.6</v>
      </c>
      <c r="M10" s="54">
        <f t="shared" si="3"/>
        <v>190323</v>
      </c>
      <c r="N10" s="55">
        <f t="shared" si="4"/>
        <v>176890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13581</v>
      </c>
      <c r="D11" s="4"/>
      <c r="E11" s="4">
        <f t="shared" si="0"/>
        <v>13581</v>
      </c>
      <c r="F11" s="4"/>
      <c r="G11" s="4"/>
      <c r="H11" s="4">
        <f t="shared" si="6"/>
        <v>13581</v>
      </c>
      <c r="I11" s="2">
        <v>888</v>
      </c>
      <c r="J11" s="61">
        <f t="shared" si="2"/>
        <v>14469</v>
      </c>
      <c r="K11" s="40"/>
      <c r="L11" s="43">
        <v>26.6</v>
      </c>
      <c r="M11" s="54">
        <f t="shared" si="3"/>
        <v>361254.60000000003</v>
      </c>
      <c r="N11" s="55">
        <f t="shared" si="4"/>
        <v>384875.4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21016</v>
      </c>
      <c r="D12" s="37"/>
      <c r="E12" s="4">
        <f t="shared" si="0"/>
        <v>21016</v>
      </c>
      <c r="F12" s="4"/>
      <c r="G12" s="4"/>
      <c r="H12" s="4">
        <f t="shared" si="6"/>
        <v>21016</v>
      </c>
      <c r="I12" s="2">
        <v>-1984</v>
      </c>
      <c r="J12" s="61">
        <f t="shared" si="2"/>
        <v>19032</v>
      </c>
      <c r="K12" s="40"/>
      <c r="L12" s="43">
        <v>26.6</v>
      </c>
      <c r="M12" s="54">
        <f t="shared" si="3"/>
        <v>559025.6</v>
      </c>
      <c r="N12" s="55">
        <f t="shared" si="4"/>
        <v>506251.2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10533</v>
      </c>
      <c r="D14" s="4"/>
      <c r="E14" s="4">
        <f t="shared" si="0"/>
        <v>10533</v>
      </c>
      <c r="F14" s="4"/>
      <c r="G14" s="4"/>
      <c r="H14" s="4">
        <f t="shared" si="6"/>
        <v>10533</v>
      </c>
      <c r="I14" s="2">
        <v>-291</v>
      </c>
      <c r="J14" s="61">
        <f t="shared" si="2"/>
        <v>10242</v>
      </c>
      <c r="K14" s="40"/>
      <c r="L14" s="43">
        <v>26.6</v>
      </c>
      <c r="M14" s="54">
        <f t="shared" si="3"/>
        <v>280177.8</v>
      </c>
      <c r="N14" s="55">
        <f t="shared" si="4"/>
        <v>272437.2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6140</v>
      </c>
      <c r="D15" s="4"/>
      <c r="E15" s="4">
        <f>SUM(C15:D15)</f>
        <v>6140</v>
      </c>
      <c r="F15" s="4"/>
      <c r="G15" s="4"/>
      <c r="H15" s="4">
        <f t="shared" si="6"/>
        <v>6140</v>
      </c>
      <c r="I15" s="9">
        <v>-449</v>
      </c>
      <c r="J15" s="61">
        <f t="shared" si="2"/>
        <v>5691</v>
      </c>
      <c r="K15" s="40"/>
      <c r="L15" s="43">
        <v>26.6</v>
      </c>
      <c r="M15" s="54">
        <f t="shared" si="3"/>
        <v>163324</v>
      </c>
      <c r="N15" s="55">
        <f t="shared" si="4"/>
        <v>151380.6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7858</v>
      </c>
      <c r="D26" s="4"/>
      <c r="E26" s="4">
        <f t="shared" si="7"/>
        <v>7858</v>
      </c>
      <c r="F26" s="4"/>
      <c r="G26" s="4"/>
      <c r="H26" s="4">
        <f t="shared" si="6"/>
        <v>7858</v>
      </c>
      <c r="I26" s="9">
        <v>-806</v>
      </c>
      <c r="J26" s="61">
        <f t="shared" si="2"/>
        <v>7052</v>
      </c>
      <c r="K26" s="40"/>
      <c r="L26" s="43">
        <v>21</v>
      </c>
      <c r="M26" s="54">
        <f t="shared" si="3"/>
        <v>165018</v>
      </c>
      <c r="N26" s="55">
        <f t="shared" si="4"/>
        <v>148092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23562</v>
      </c>
      <c r="D35" s="4"/>
      <c r="E35" s="4">
        <f t="shared" si="7"/>
        <v>23562</v>
      </c>
      <c r="F35" s="4"/>
      <c r="G35" s="4"/>
      <c r="H35" s="4">
        <f t="shared" si="6"/>
        <v>23562</v>
      </c>
      <c r="I35" s="9">
        <v>-15367</v>
      </c>
      <c r="J35" s="61">
        <f t="shared" si="2"/>
        <v>8195</v>
      </c>
      <c r="K35" s="40"/>
      <c r="L35" s="43">
        <v>21</v>
      </c>
      <c r="M35" s="54">
        <f t="shared" si="3"/>
        <v>494802</v>
      </c>
      <c r="N35" s="55">
        <f t="shared" si="4"/>
        <v>172095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8001</v>
      </c>
      <c r="D48" s="4"/>
      <c r="E48" s="4">
        <f t="shared" si="7"/>
        <v>8001</v>
      </c>
      <c r="F48" s="4"/>
      <c r="G48" s="4"/>
      <c r="H48" s="4">
        <f t="shared" si="6"/>
        <v>8001</v>
      </c>
      <c r="I48" s="9">
        <v>-6803</v>
      </c>
      <c r="J48" s="61">
        <f t="shared" si="2"/>
        <v>1198</v>
      </c>
      <c r="K48" s="40"/>
      <c r="L48" s="43">
        <v>17.2</v>
      </c>
      <c r="M48" s="54">
        <f t="shared" si="3"/>
        <v>137617.19999999998</v>
      </c>
      <c r="N48" s="55">
        <f t="shared" si="4"/>
        <v>20605.599999999999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2039</v>
      </c>
      <c r="D51" s="4"/>
      <c r="E51" s="4">
        <f t="shared" si="7"/>
        <v>2039</v>
      </c>
      <c r="F51" s="4"/>
      <c r="G51" s="4"/>
      <c r="H51" s="4">
        <f t="shared" si="6"/>
        <v>2039</v>
      </c>
      <c r="I51" s="9">
        <v>41</v>
      </c>
      <c r="J51" s="50">
        <f t="shared" si="2"/>
        <v>2080</v>
      </c>
      <c r="K51" s="40"/>
      <c r="L51" s="43">
        <v>17.2</v>
      </c>
      <c r="M51" s="54">
        <f t="shared" si="3"/>
        <v>35070.799999999996</v>
      </c>
      <c r="N51" s="55">
        <f t="shared" si="4"/>
        <v>35776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81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81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969</v>
      </c>
      <c r="D69" s="20"/>
      <c r="E69" s="4">
        <f t="shared" si="8"/>
        <v>969</v>
      </c>
      <c r="F69" s="20"/>
      <c r="G69" s="20"/>
      <c r="H69" s="4">
        <f t="shared" si="6"/>
        <v>969</v>
      </c>
      <c r="I69" s="21">
        <v>153</v>
      </c>
      <c r="J69" s="61">
        <f t="shared" si="2"/>
        <v>1122</v>
      </c>
      <c r="K69" s="40"/>
      <c r="L69" s="43">
        <v>17.2</v>
      </c>
      <c r="M69" s="54">
        <f t="shared" si="3"/>
        <v>16666.8</v>
      </c>
      <c r="N69" s="55">
        <f t="shared" si="4"/>
        <v>19298.399999999998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8011</v>
      </c>
      <c r="D70" s="17"/>
      <c r="E70" s="4">
        <f t="shared" si="8"/>
        <v>8011</v>
      </c>
      <c r="F70" s="17"/>
      <c r="G70" s="17"/>
      <c r="H70" s="4">
        <f t="shared" si="6"/>
        <v>8011</v>
      </c>
      <c r="I70" s="23">
        <v>-1000</v>
      </c>
      <c r="J70" s="61">
        <f t="shared" si="2"/>
        <v>7011</v>
      </c>
      <c r="K70" s="40"/>
      <c r="L70" s="43">
        <v>17.2</v>
      </c>
      <c r="M70" s="54">
        <f t="shared" si="3"/>
        <v>137789.19999999998</v>
      </c>
      <c r="N70" s="55">
        <f t="shared" si="4"/>
        <v>120589.2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1399</v>
      </c>
      <c r="D71" s="24"/>
      <c r="E71" s="4">
        <f t="shared" si="8"/>
        <v>1399</v>
      </c>
      <c r="F71" s="24"/>
      <c r="G71" s="24"/>
      <c r="H71" s="4">
        <f t="shared" si="6"/>
        <v>1399</v>
      </c>
      <c r="I71" s="24">
        <v>0</v>
      </c>
      <c r="J71" s="61">
        <f t="shared" si="2"/>
        <v>1399</v>
      </c>
      <c r="K71" s="40"/>
      <c r="L71" s="43">
        <v>17.2</v>
      </c>
      <c r="M71" s="54">
        <f t="shared" ref="M71:M77" si="9">H71*L71</f>
        <v>24062.799999999999</v>
      </c>
      <c r="N71" s="55">
        <f t="shared" ref="N71:N77" si="10">J71*L71</f>
        <v>24062.799999999999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348914</v>
      </c>
      <c r="D78" s="39">
        <f t="shared" ref="D78:J78" si="16">SUM(D6:D77)</f>
        <v>0</v>
      </c>
      <c r="E78" s="39">
        <f t="shared" si="16"/>
        <v>348914</v>
      </c>
      <c r="F78" s="39">
        <f t="shared" si="16"/>
        <v>0</v>
      </c>
      <c r="G78" s="39">
        <f t="shared" si="16"/>
        <v>0</v>
      </c>
      <c r="H78" s="39">
        <f t="shared" si="16"/>
        <v>348914</v>
      </c>
      <c r="I78" s="39">
        <f t="shared" si="16"/>
        <v>-96835</v>
      </c>
      <c r="J78" s="39">
        <f t="shared" si="16"/>
        <v>252079</v>
      </c>
      <c r="K78" s="11"/>
      <c r="L78" s="43"/>
      <c r="M78" s="53">
        <f>SUM(M6:M77)</f>
        <v>7110773.9999999991</v>
      </c>
      <c r="N78" s="53">
        <f t="shared" ref="N78:O78" si="17">SUM(N6:N77)</f>
        <v>5330655.4000000004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48" activePane="bottomRight" state="frozen"/>
      <selection pane="topRight" activeCell="B1" sqref="B1"/>
      <selection pane="bottomLeft" activeCell="A6" sqref="A6"/>
      <selection pane="bottomRight" activeCell="Q71" sqref="Q71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123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14451</v>
      </c>
      <c r="D6" s="4"/>
      <c r="E6" s="4">
        <f t="shared" ref="E6:E14" si="0">SUM(C6:D6)</f>
        <v>14451</v>
      </c>
      <c r="F6" s="4"/>
      <c r="G6" s="4"/>
      <c r="H6" s="4">
        <f>E6-F6-G6</f>
        <v>14451</v>
      </c>
      <c r="I6" s="9">
        <v>-4800</v>
      </c>
      <c r="J6" s="56">
        <f>H6+I6</f>
        <v>9651</v>
      </c>
      <c r="K6" s="40"/>
      <c r="L6" s="43">
        <v>26.6</v>
      </c>
      <c r="M6" s="54">
        <f>H6*L6</f>
        <v>384396.60000000003</v>
      </c>
      <c r="N6" s="55">
        <f>J6*L6</f>
        <v>256716.6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17075</v>
      </c>
      <c r="D7" s="4"/>
      <c r="E7" s="4">
        <f t="shared" si="0"/>
        <v>17075</v>
      </c>
      <c r="F7" s="4"/>
      <c r="G7" s="4"/>
      <c r="H7" s="4">
        <f t="shared" ref="H7" si="1">E7-F7-G7</f>
        <v>17075</v>
      </c>
      <c r="I7" s="9">
        <v>975</v>
      </c>
      <c r="J7" s="61">
        <f t="shared" ref="J7:J73" si="2">H7+I7</f>
        <v>18050</v>
      </c>
      <c r="K7" s="40"/>
      <c r="L7" s="43">
        <v>26.6</v>
      </c>
      <c r="M7" s="54">
        <f t="shared" ref="M7:M70" si="3">H7*L7</f>
        <v>454195</v>
      </c>
      <c r="N7" s="55">
        <f t="shared" ref="N7:N70" si="4">J7*L7</f>
        <v>480130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7155</v>
      </c>
      <c r="D10" s="4"/>
      <c r="E10" s="4">
        <f>SUM(C10:D10)</f>
        <v>7155</v>
      </c>
      <c r="F10" s="4"/>
      <c r="G10" s="4"/>
      <c r="H10" s="4">
        <f t="shared" si="6"/>
        <v>7155</v>
      </c>
      <c r="I10" s="9">
        <v>-505</v>
      </c>
      <c r="J10" s="61">
        <f t="shared" si="2"/>
        <v>6650</v>
      </c>
      <c r="K10" s="40"/>
      <c r="L10" s="43">
        <v>26.6</v>
      </c>
      <c r="M10" s="54">
        <f t="shared" si="3"/>
        <v>190323</v>
      </c>
      <c r="N10" s="55">
        <f t="shared" si="4"/>
        <v>176890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13581</v>
      </c>
      <c r="D11" s="4"/>
      <c r="E11" s="4">
        <f t="shared" si="0"/>
        <v>13581</v>
      </c>
      <c r="F11" s="4"/>
      <c r="G11" s="4"/>
      <c r="H11" s="4">
        <f t="shared" si="6"/>
        <v>13581</v>
      </c>
      <c r="I11" s="2">
        <v>888</v>
      </c>
      <c r="J11" s="61">
        <f t="shared" si="2"/>
        <v>14469</v>
      </c>
      <c r="K11" s="40"/>
      <c r="L11" s="43">
        <v>26.6</v>
      </c>
      <c r="M11" s="54">
        <f t="shared" si="3"/>
        <v>361254.60000000003</v>
      </c>
      <c r="N11" s="55">
        <f t="shared" si="4"/>
        <v>384875.4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21016</v>
      </c>
      <c r="D12" s="37"/>
      <c r="E12" s="4">
        <f t="shared" si="0"/>
        <v>21016</v>
      </c>
      <c r="F12" s="4"/>
      <c r="G12" s="4"/>
      <c r="H12" s="4">
        <f t="shared" si="6"/>
        <v>21016</v>
      </c>
      <c r="I12" s="2">
        <v>-1984</v>
      </c>
      <c r="J12" s="61">
        <f t="shared" si="2"/>
        <v>19032</v>
      </c>
      <c r="K12" s="40"/>
      <c r="L12" s="43">
        <v>26.6</v>
      </c>
      <c r="M12" s="54">
        <f t="shared" si="3"/>
        <v>559025.6</v>
      </c>
      <c r="N12" s="55">
        <f t="shared" si="4"/>
        <v>506251.2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10533</v>
      </c>
      <c r="D14" s="4"/>
      <c r="E14" s="4">
        <f t="shared" si="0"/>
        <v>10533</v>
      </c>
      <c r="F14" s="4"/>
      <c r="G14" s="4"/>
      <c r="H14" s="4">
        <f t="shared" si="6"/>
        <v>10533</v>
      </c>
      <c r="I14" s="2">
        <v>-291</v>
      </c>
      <c r="J14" s="61">
        <f t="shared" si="2"/>
        <v>10242</v>
      </c>
      <c r="K14" s="40"/>
      <c r="L14" s="43">
        <v>26.6</v>
      </c>
      <c r="M14" s="54">
        <f t="shared" si="3"/>
        <v>280177.8</v>
      </c>
      <c r="N14" s="55">
        <f t="shared" si="4"/>
        <v>272437.2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6140</v>
      </c>
      <c r="D15" s="4"/>
      <c r="E15" s="4">
        <f>SUM(C15:D15)</f>
        <v>6140</v>
      </c>
      <c r="F15" s="4"/>
      <c r="G15" s="4"/>
      <c r="H15" s="4">
        <f t="shared" si="6"/>
        <v>6140</v>
      </c>
      <c r="I15" s="9">
        <v>-449</v>
      </c>
      <c r="J15" s="61">
        <f t="shared" si="2"/>
        <v>5691</v>
      </c>
      <c r="K15" s="40"/>
      <c r="L15" s="43">
        <v>26.6</v>
      </c>
      <c r="M15" s="54">
        <f t="shared" si="3"/>
        <v>163324</v>
      </c>
      <c r="N15" s="55">
        <f t="shared" si="4"/>
        <v>151380.6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7858</v>
      </c>
      <c r="D26" s="4"/>
      <c r="E26" s="4">
        <f t="shared" si="7"/>
        <v>7858</v>
      </c>
      <c r="F26" s="4"/>
      <c r="G26" s="4"/>
      <c r="H26" s="4">
        <f t="shared" si="6"/>
        <v>7858</v>
      </c>
      <c r="I26" s="9">
        <v>-806</v>
      </c>
      <c r="J26" s="61">
        <f t="shared" si="2"/>
        <v>7052</v>
      </c>
      <c r="K26" s="40"/>
      <c r="L26" s="43">
        <v>21</v>
      </c>
      <c r="M26" s="54">
        <f t="shared" si="3"/>
        <v>165018</v>
      </c>
      <c r="N26" s="55">
        <f t="shared" si="4"/>
        <v>148092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23562</v>
      </c>
      <c r="D35" s="4"/>
      <c r="E35" s="4">
        <f t="shared" si="7"/>
        <v>23562</v>
      </c>
      <c r="F35" s="4"/>
      <c r="G35" s="4"/>
      <c r="H35" s="4">
        <f t="shared" si="6"/>
        <v>23562</v>
      </c>
      <c r="I35" s="9">
        <v>-15367</v>
      </c>
      <c r="J35" s="61">
        <f t="shared" si="2"/>
        <v>8195</v>
      </c>
      <c r="K35" s="40"/>
      <c r="L35" s="43">
        <v>21</v>
      </c>
      <c r="M35" s="54">
        <f t="shared" si="3"/>
        <v>494802</v>
      </c>
      <c r="N35" s="55">
        <f t="shared" si="4"/>
        <v>172095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8001</v>
      </c>
      <c r="D48" s="4"/>
      <c r="E48" s="4">
        <f t="shared" si="7"/>
        <v>8001</v>
      </c>
      <c r="F48" s="4"/>
      <c r="G48" s="4"/>
      <c r="H48" s="4">
        <f t="shared" si="6"/>
        <v>8001</v>
      </c>
      <c r="I48" s="9">
        <v>-6803</v>
      </c>
      <c r="J48" s="61">
        <f t="shared" si="2"/>
        <v>1198</v>
      </c>
      <c r="K48" s="40"/>
      <c r="L48" s="43">
        <v>17.2</v>
      </c>
      <c r="M48" s="54">
        <f t="shared" si="3"/>
        <v>137617.19999999998</v>
      </c>
      <c r="N48" s="55">
        <f t="shared" si="4"/>
        <v>20605.599999999999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2039</v>
      </c>
      <c r="D51" s="4"/>
      <c r="E51" s="4">
        <f t="shared" si="7"/>
        <v>2039</v>
      </c>
      <c r="F51" s="4"/>
      <c r="G51" s="4"/>
      <c r="H51" s="4">
        <f t="shared" si="6"/>
        <v>2039</v>
      </c>
      <c r="I51" s="9">
        <v>41</v>
      </c>
      <c r="J51" s="50">
        <f t="shared" si="2"/>
        <v>2080</v>
      </c>
      <c r="K51" s="40"/>
      <c r="L51" s="43">
        <v>17.2</v>
      </c>
      <c r="M51" s="54">
        <f t="shared" si="3"/>
        <v>35070.799999999996</v>
      </c>
      <c r="N51" s="55">
        <f t="shared" si="4"/>
        <v>35776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82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82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969</v>
      </c>
      <c r="D69" s="20"/>
      <c r="E69" s="4">
        <f t="shared" si="8"/>
        <v>969</v>
      </c>
      <c r="F69" s="20">
        <v>40</v>
      </c>
      <c r="G69" s="20"/>
      <c r="H69" s="4">
        <f t="shared" si="6"/>
        <v>929</v>
      </c>
      <c r="I69" s="21">
        <v>153</v>
      </c>
      <c r="J69" s="61">
        <f t="shared" si="2"/>
        <v>1082</v>
      </c>
      <c r="K69" s="40"/>
      <c r="L69" s="43">
        <v>17.2</v>
      </c>
      <c r="M69" s="54">
        <f t="shared" si="3"/>
        <v>15978.8</v>
      </c>
      <c r="N69" s="55">
        <f t="shared" si="4"/>
        <v>18610.399999999998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8011</v>
      </c>
      <c r="D70" s="17"/>
      <c r="E70" s="4">
        <f t="shared" si="8"/>
        <v>8011</v>
      </c>
      <c r="F70" s="17"/>
      <c r="G70" s="17"/>
      <c r="H70" s="4">
        <f t="shared" si="6"/>
        <v>8011</v>
      </c>
      <c r="I70" s="23">
        <v>-1000</v>
      </c>
      <c r="J70" s="61">
        <f t="shared" si="2"/>
        <v>7011</v>
      </c>
      <c r="K70" s="40"/>
      <c r="L70" s="43">
        <v>17.2</v>
      </c>
      <c r="M70" s="54">
        <f t="shared" si="3"/>
        <v>137789.19999999998</v>
      </c>
      <c r="N70" s="55">
        <f t="shared" si="4"/>
        <v>120589.2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1399</v>
      </c>
      <c r="D71" s="24"/>
      <c r="E71" s="4">
        <f t="shared" si="8"/>
        <v>1399</v>
      </c>
      <c r="F71" s="24">
        <f>412+120+480</f>
        <v>1012</v>
      </c>
      <c r="G71" s="24"/>
      <c r="H71" s="4">
        <f t="shared" si="6"/>
        <v>387</v>
      </c>
      <c r="I71" s="24">
        <v>0</v>
      </c>
      <c r="J71" s="61">
        <f t="shared" si="2"/>
        <v>387</v>
      </c>
      <c r="K71" s="40"/>
      <c r="L71" s="43">
        <v>17.2</v>
      </c>
      <c r="M71" s="54">
        <f t="shared" ref="M71:M77" si="9">H71*L71</f>
        <v>6656.4</v>
      </c>
      <c r="N71" s="55">
        <f t="shared" ref="N71:N77" si="10">J71*L71</f>
        <v>6656.4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348914</v>
      </c>
      <c r="D78" s="39">
        <f t="shared" ref="D78:J78" si="16">SUM(D6:D77)</f>
        <v>0</v>
      </c>
      <c r="E78" s="39">
        <f t="shared" si="16"/>
        <v>348914</v>
      </c>
      <c r="F78" s="39">
        <f t="shared" si="16"/>
        <v>1052</v>
      </c>
      <c r="G78" s="39">
        <f t="shared" si="16"/>
        <v>0</v>
      </c>
      <c r="H78" s="39">
        <f t="shared" si="16"/>
        <v>347862</v>
      </c>
      <c r="I78" s="39">
        <f t="shared" si="16"/>
        <v>-96835</v>
      </c>
      <c r="J78" s="39">
        <f t="shared" si="16"/>
        <v>251027</v>
      </c>
      <c r="K78" s="11"/>
      <c r="L78" s="43"/>
      <c r="M78" s="53">
        <f>SUM(M6:M77)</f>
        <v>7092679.5999999996</v>
      </c>
      <c r="N78" s="53">
        <f t="shared" ref="N78:O78" si="17">SUM(N6:N77)</f>
        <v>5312561.0000000009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R30" sqref="R30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124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14451</v>
      </c>
      <c r="D6" s="4"/>
      <c r="E6" s="4">
        <f t="shared" ref="E6:E14" si="0">SUM(C6:D6)</f>
        <v>14451</v>
      </c>
      <c r="F6" s="4"/>
      <c r="G6" s="4"/>
      <c r="H6" s="4">
        <f>E6-F6-G6</f>
        <v>14451</v>
      </c>
      <c r="I6" s="9">
        <v>-4800</v>
      </c>
      <c r="J6" s="56">
        <f>H6+I6</f>
        <v>9651</v>
      </c>
      <c r="K6" s="40"/>
      <c r="L6" s="43">
        <v>26.6</v>
      </c>
      <c r="M6" s="54">
        <f>H6*L6</f>
        <v>384396.60000000003</v>
      </c>
      <c r="N6" s="55">
        <f>J6*L6</f>
        <v>256716.6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17075</v>
      </c>
      <c r="D7" s="4"/>
      <c r="E7" s="4">
        <f t="shared" si="0"/>
        <v>17075</v>
      </c>
      <c r="F7" s="4"/>
      <c r="G7" s="4"/>
      <c r="H7" s="4">
        <f t="shared" ref="H7" si="1">E7-F7-G7</f>
        <v>17075</v>
      </c>
      <c r="I7" s="9">
        <v>975</v>
      </c>
      <c r="J7" s="61">
        <f t="shared" ref="J7:J73" si="2">H7+I7</f>
        <v>18050</v>
      </c>
      <c r="K7" s="40"/>
      <c r="L7" s="43">
        <v>26.6</v>
      </c>
      <c r="M7" s="54">
        <f t="shared" ref="M7:M70" si="3">H7*L7</f>
        <v>454195</v>
      </c>
      <c r="N7" s="55">
        <f t="shared" ref="N7:N70" si="4">J7*L7</f>
        <v>480130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7155</v>
      </c>
      <c r="D10" s="4"/>
      <c r="E10" s="4">
        <f>SUM(C10:D10)</f>
        <v>7155</v>
      </c>
      <c r="F10" s="4">
        <v>91</v>
      </c>
      <c r="G10" s="4"/>
      <c r="H10" s="4">
        <f t="shared" si="6"/>
        <v>7064</v>
      </c>
      <c r="I10" s="9">
        <v>-505</v>
      </c>
      <c r="J10" s="61">
        <f t="shared" si="2"/>
        <v>6559</v>
      </c>
      <c r="K10" s="40"/>
      <c r="L10" s="43">
        <v>26.6</v>
      </c>
      <c r="M10" s="54">
        <f t="shared" si="3"/>
        <v>187902.40000000002</v>
      </c>
      <c r="N10" s="55">
        <f t="shared" si="4"/>
        <v>174469.40000000002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13581</v>
      </c>
      <c r="D11" s="4"/>
      <c r="E11" s="4">
        <f t="shared" si="0"/>
        <v>13581</v>
      </c>
      <c r="F11" s="4"/>
      <c r="G11" s="4"/>
      <c r="H11" s="4">
        <f t="shared" si="6"/>
        <v>13581</v>
      </c>
      <c r="I11" s="2">
        <v>888</v>
      </c>
      <c r="J11" s="61">
        <f t="shared" si="2"/>
        <v>14469</v>
      </c>
      <c r="K11" s="40"/>
      <c r="L11" s="43">
        <v>26.6</v>
      </c>
      <c r="M11" s="54">
        <f t="shared" si="3"/>
        <v>361254.60000000003</v>
      </c>
      <c r="N11" s="55">
        <f t="shared" si="4"/>
        <v>384875.4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21016</v>
      </c>
      <c r="D12" s="37"/>
      <c r="E12" s="4">
        <f t="shared" si="0"/>
        <v>21016</v>
      </c>
      <c r="F12" s="4">
        <f>243+100+100</f>
        <v>443</v>
      </c>
      <c r="G12" s="4"/>
      <c r="H12" s="4">
        <f t="shared" si="6"/>
        <v>20573</v>
      </c>
      <c r="I12" s="2">
        <v>-1984</v>
      </c>
      <c r="J12" s="61">
        <f t="shared" si="2"/>
        <v>18589</v>
      </c>
      <c r="K12" s="40"/>
      <c r="L12" s="43">
        <v>26.6</v>
      </c>
      <c r="M12" s="54">
        <f t="shared" si="3"/>
        <v>547241.80000000005</v>
      </c>
      <c r="N12" s="55">
        <f t="shared" si="4"/>
        <v>494467.4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10533</v>
      </c>
      <c r="D14" s="4"/>
      <c r="E14" s="4">
        <f t="shared" si="0"/>
        <v>10533</v>
      </c>
      <c r="F14" s="4"/>
      <c r="G14" s="4"/>
      <c r="H14" s="4">
        <f t="shared" si="6"/>
        <v>10533</v>
      </c>
      <c r="I14" s="2">
        <v>-291</v>
      </c>
      <c r="J14" s="61">
        <f t="shared" si="2"/>
        <v>10242</v>
      </c>
      <c r="K14" s="40"/>
      <c r="L14" s="43">
        <v>26.6</v>
      </c>
      <c r="M14" s="54">
        <f t="shared" si="3"/>
        <v>280177.8</v>
      </c>
      <c r="N14" s="55">
        <f t="shared" si="4"/>
        <v>272437.2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6140</v>
      </c>
      <c r="D15" s="4"/>
      <c r="E15" s="4">
        <f>SUM(C15:D15)</f>
        <v>6140</v>
      </c>
      <c r="F15" s="4">
        <v>227</v>
      </c>
      <c r="G15" s="4"/>
      <c r="H15" s="4">
        <f t="shared" si="6"/>
        <v>5913</v>
      </c>
      <c r="I15" s="9">
        <v>-449</v>
      </c>
      <c r="J15" s="61">
        <f t="shared" si="2"/>
        <v>5464</v>
      </c>
      <c r="K15" s="40"/>
      <c r="L15" s="43">
        <v>26.6</v>
      </c>
      <c r="M15" s="54">
        <f t="shared" si="3"/>
        <v>157285.80000000002</v>
      </c>
      <c r="N15" s="55">
        <f t="shared" si="4"/>
        <v>145342.39999999999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7858</v>
      </c>
      <c r="D26" s="4"/>
      <c r="E26" s="4">
        <f t="shared" si="7"/>
        <v>7858</v>
      </c>
      <c r="F26" s="4"/>
      <c r="G26" s="4"/>
      <c r="H26" s="4">
        <f t="shared" si="6"/>
        <v>7858</v>
      </c>
      <c r="I26" s="9">
        <v>-806</v>
      </c>
      <c r="J26" s="61">
        <f t="shared" si="2"/>
        <v>7052</v>
      </c>
      <c r="K26" s="40"/>
      <c r="L26" s="43">
        <v>21</v>
      </c>
      <c r="M26" s="54">
        <f t="shared" si="3"/>
        <v>165018</v>
      </c>
      <c r="N26" s="55">
        <f t="shared" si="4"/>
        <v>148092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>
        <v>98</v>
      </c>
      <c r="G29" s="4"/>
      <c r="H29" s="4">
        <f t="shared" si="6"/>
        <v>2928</v>
      </c>
      <c r="I29" s="9">
        <v>-1324</v>
      </c>
      <c r="J29" s="56">
        <f t="shared" si="2"/>
        <v>1604</v>
      </c>
      <c r="K29" s="40"/>
      <c r="L29" s="43">
        <v>21</v>
      </c>
      <c r="M29" s="54">
        <f t="shared" si="3"/>
        <v>61488</v>
      </c>
      <c r="N29" s="55">
        <f t="shared" si="4"/>
        <v>33684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23562</v>
      </c>
      <c r="D35" s="4"/>
      <c r="E35" s="4">
        <f t="shared" si="7"/>
        <v>23562</v>
      </c>
      <c r="F35" s="4"/>
      <c r="G35" s="4"/>
      <c r="H35" s="4">
        <f t="shared" si="6"/>
        <v>23562</v>
      </c>
      <c r="I35" s="9">
        <v>-15367</v>
      </c>
      <c r="J35" s="61">
        <f t="shared" si="2"/>
        <v>8195</v>
      </c>
      <c r="K35" s="40"/>
      <c r="L35" s="43">
        <v>21</v>
      </c>
      <c r="M35" s="54">
        <f t="shared" si="3"/>
        <v>494802</v>
      </c>
      <c r="N35" s="55">
        <f t="shared" si="4"/>
        <v>172095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8001</v>
      </c>
      <c r="D48" s="4"/>
      <c r="E48" s="4">
        <f t="shared" si="7"/>
        <v>8001</v>
      </c>
      <c r="F48" s="4">
        <v>170</v>
      </c>
      <c r="G48" s="4"/>
      <c r="H48" s="4">
        <f t="shared" si="6"/>
        <v>7831</v>
      </c>
      <c r="I48" s="9">
        <v>-6803</v>
      </c>
      <c r="J48" s="61">
        <f t="shared" si="2"/>
        <v>1028</v>
      </c>
      <c r="K48" s="40"/>
      <c r="L48" s="43">
        <v>17.2</v>
      </c>
      <c r="M48" s="54">
        <f t="shared" si="3"/>
        <v>134693.19999999998</v>
      </c>
      <c r="N48" s="55">
        <f t="shared" si="4"/>
        <v>17681.599999999999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2039</v>
      </c>
      <c r="D51" s="4"/>
      <c r="E51" s="4">
        <f t="shared" si="7"/>
        <v>2039</v>
      </c>
      <c r="F51" s="4"/>
      <c r="G51" s="4"/>
      <c r="H51" s="4">
        <f t="shared" si="6"/>
        <v>2039</v>
      </c>
      <c r="I51" s="9">
        <v>41</v>
      </c>
      <c r="J51" s="50">
        <f t="shared" si="2"/>
        <v>2080</v>
      </c>
      <c r="K51" s="40"/>
      <c r="L51" s="43">
        <v>17.2</v>
      </c>
      <c r="M51" s="54">
        <f t="shared" si="3"/>
        <v>35070.799999999996</v>
      </c>
      <c r="N51" s="55">
        <f t="shared" si="4"/>
        <v>35776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83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83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929</v>
      </c>
      <c r="D69" s="20"/>
      <c r="E69" s="4">
        <f t="shared" si="8"/>
        <v>929</v>
      </c>
      <c r="F69" s="20"/>
      <c r="G69" s="20"/>
      <c r="H69" s="4">
        <f t="shared" si="6"/>
        <v>929</v>
      </c>
      <c r="I69" s="21">
        <v>153</v>
      </c>
      <c r="J69" s="61">
        <f t="shared" si="2"/>
        <v>1082</v>
      </c>
      <c r="K69" s="40"/>
      <c r="L69" s="43">
        <v>17.2</v>
      </c>
      <c r="M69" s="54">
        <f t="shared" si="3"/>
        <v>15978.8</v>
      </c>
      <c r="N69" s="55">
        <f t="shared" si="4"/>
        <v>18610.399999999998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8011</v>
      </c>
      <c r="D70" s="17"/>
      <c r="E70" s="4">
        <f t="shared" si="8"/>
        <v>8011</v>
      </c>
      <c r="F70" s="17"/>
      <c r="G70" s="17"/>
      <c r="H70" s="4">
        <f t="shared" si="6"/>
        <v>8011</v>
      </c>
      <c r="I70" s="23">
        <v>-1000</v>
      </c>
      <c r="J70" s="61">
        <f t="shared" si="2"/>
        <v>7011</v>
      </c>
      <c r="K70" s="40"/>
      <c r="L70" s="43">
        <v>17.2</v>
      </c>
      <c r="M70" s="54">
        <f t="shared" si="3"/>
        <v>137789.19999999998</v>
      </c>
      <c r="N70" s="55">
        <f t="shared" si="4"/>
        <v>120589.2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387</v>
      </c>
      <c r="D71" s="24"/>
      <c r="E71" s="4">
        <f t="shared" si="8"/>
        <v>387</v>
      </c>
      <c r="F71" s="24"/>
      <c r="G71" s="24"/>
      <c r="H71" s="4">
        <f t="shared" si="6"/>
        <v>387</v>
      </c>
      <c r="I71" s="24">
        <v>0</v>
      </c>
      <c r="J71" s="61">
        <f t="shared" si="2"/>
        <v>387</v>
      </c>
      <c r="K71" s="40"/>
      <c r="L71" s="43">
        <v>17.2</v>
      </c>
      <c r="M71" s="54">
        <f t="shared" ref="M71:M77" si="9">H71*L71</f>
        <v>6656.4</v>
      </c>
      <c r="N71" s="55">
        <f t="shared" ref="N71:N77" si="10">J71*L71</f>
        <v>6656.4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347862</v>
      </c>
      <c r="D78" s="39">
        <f t="shared" ref="D78:J78" si="16">SUM(D6:D77)</f>
        <v>0</v>
      </c>
      <c r="E78" s="39">
        <f t="shared" si="16"/>
        <v>347862</v>
      </c>
      <c r="F78" s="39">
        <f t="shared" si="16"/>
        <v>1029</v>
      </c>
      <c r="G78" s="39">
        <f t="shared" si="16"/>
        <v>0</v>
      </c>
      <c r="H78" s="39">
        <f t="shared" si="16"/>
        <v>346833</v>
      </c>
      <c r="I78" s="39">
        <f t="shared" si="16"/>
        <v>-96835</v>
      </c>
      <c r="J78" s="39">
        <f t="shared" si="16"/>
        <v>249998</v>
      </c>
      <c r="K78" s="11"/>
      <c r="L78" s="43"/>
      <c r="M78" s="53">
        <f>SUM(M6:M77)</f>
        <v>7067455</v>
      </c>
      <c r="N78" s="53">
        <f t="shared" ref="N78:O78" si="17">SUM(N6:N77)</f>
        <v>5287336.4000000013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7" activePane="bottomRight" state="frozen"/>
      <selection pane="topRight" activeCell="B1" sqref="B1"/>
      <selection pane="bottomLeft" activeCell="A6" sqref="A6"/>
      <selection pane="bottomRight" activeCell="Q24" sqref="Q24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125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14451</v>
      </c>
      <c r="D6" s="4"/>
      <c r="E6" s="4">
        <f t="shared" ref="E6:E14" si="0">SUM(C6:D6)</f>
        <v>14451</v>
      </c>
      <c r="F6" s="4">
        <v>100</v>
      </c>
      <c r="G6" s="4"/>
      <c r="H6" s="4">
        <f>E6-F6-G6</f>
        <v>14351</v>
      </c>
      <c r="I6" s="9">
        <v>-4800</v>
      </c>
      <c r="J6" s="56">
        <f>H6+I6</f>
        <v>9551</v>
      </c>
      <c r="K6" s="40"/>
      <c r="L6" s="43">
        <v>26.6</v>
      </c>
      <c r="M6" s="54">
        <f>H6*L6</f>
        <v>381736.60000000003</v>
      </c>
      <c r="N6" s="55">
        <f>J6*L6</f>
        <v>254056.6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17075</v>
      </c>
      <c r="D7" s="4"/>
      <c r="E7" s="4">
        <f t="shared" si="0"/>
        <v>17075</v>
      </c>
      <c r="F7" s="4">
        <v>97</v>
      </c>
      <c r="G7" s="4"/>
      <c r="H7" s="4">
        <f t="shared" ref="H7" si="1">E7-F7-G7</f>
        <v>16978</v>
      </c>
      <c r="I7" s="9">
        <v>975</v>
      </c>
      <c r="J7" s="61">
        <f t="shared" ref="J7:J73" si="2">H7+I7</f>
        <v>17953</v>
      </c>
      <c r="K7" s="40"/>
      <c r="L7" s="43">
        <v>26.6</v>
      </c>
      <c r="M7" s="54">
        <f t="shared" ref="M7:M70" si="3">H7*L7</f>
        <v>451614.80000000005</v>
      </c>
      <c r="N7" s="55">
        <f t="shared" ref="N7:N70" si="4">J7*L7</f>
        <v>477549.80000000005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7064</v>
      </c>
      <c r="D10" s="4"/>
      <c r="E10" s="4">
        <f>SUM(C10:D10)</f>
        <v>7064</v>
      </c>
      <c r="F10" s="4">
        <v>95</v>
      </c>
      <c r="G10" s="4"/>
      <c r="H10" s="4">
        <f t="shared" si="6"/>
        <v>6969</v>
      </c>
      <c r="I10" s="9">
        <v>-505</v>
      </c>
      <c r="J10" s="61">
        <f t="shared" si="2"/>
        <v>6464</v>
      </c>
      <c r="K10" s="40"/>
      <c r="L10" s="43">
        <v>26.6</v>
      </c>
      <c r="M10" s="54">
        <f t="shared" si="3"/>
        <v>185375.40000000002</v>
      </c>
      <c r="N10" s="55">
        <f t="shared" si="4"/>
        <v>171942.40000000002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13581</v>
      </c>
      <c r="D11" s="4"/>
      <c r="E11" s="4">
        <f t="shared" si="0"/>
        <v>13581</v>
      </c>
      <c r="F11" s="4"/>
      <c r="G11" s="4"/>
      <c r="H11" s="4">
        <f t="shared" si="6"/>
        <v>13581</v>
      </c>
      <c r="I11" s="2">
        <v>888</v>
      </c>
      <c r="J11" s="61">
        <f t="shared" si="2"/>
        <v>14469</v>
      </c>
      <c r="K11" s="40"/>
      <c r="L11" s="43">
        <v>26.6</v>
      </c>
      <c r="M11" s="54">
        <f t="shared" si="3"/>
        <v>361254.60000000003</v>
      </c>
      <c r="N11" s="55">
        <f t="shared" si="4"/>
        <v>384875.4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20573</v>
      </c>
      <c r="D12" s="37"/>
      <c r="E12" s="4">
        <f t="shared" si="0"/>
        <v>20573</v>
      </c>
      <c r="F12" s="4">
        <v>124</v>
      </c>
      <c r="G12" s="4"/>
      <c r="H12" s="4">
        <f t="shared" si="6"/>
        <v>20449</v>
      </c>
      <c r="I12" s="2">
        <v>-1984</v>
      </c>
      <c r="J12" s="61">
        <f t="shared" si="2"/>
        <v>18465</v>
      </c>
      <c r="K12" s="40"/>
      <c r="L12" s="43">
        <v>26.6</v>
      </c>
      <c r="M12" s="54">
        <f t="shared" si="3"/>
        <v>543943.4</v>
      </c>
      <c r="N12" s="55">
        <f t="shared" si="4"/>
        <v>491169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10533</v>
      </c>
      <c r="D14" s="4"/>
      <c r="E14" s="4">
        <f t="shared" si="0"/>
        <v>10533</v>
      </c>
      <c r="F14" s="4">
        <v>80</v>
      </c>
      <c r="G14" s="4"/>
      <c r="H14" s="4">
        <f t="shared" si="6"/>
        <v>10453</v>
      </c>
      <c r="I14" s="2">
        <v>-291</v>
      </c>
      <c r="J14" s="61">
        <f t="shared" si="2"/>
        <v>10162</v>
      </c>
      <c r="K14" s="40"/>
      <c r="L14" s="43">
        <v>26.6</v>
      </c>
      <c r="M14" s="54">
        <f t="shared" si="3"/>
        <v>278049.8</v>
      </c>
      <c r="N14" s="55">
        <f t="shared" si="4"/>
        <v>270309.2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5913</v>
      </c>
      <c r="D15" s="4"/>
      <c r="E15" s="4">
        <f>SUM(C15:D15)</f>
        <v>5913</v>
      </c>
      <c r="F15" s="4"/>
      <c r="G15" s="4"/>
      <c r="H15" s="4">
        <f t="shared" si="6"/>
        <v>5913</v>
      </c>
      <c r="I15" s="9">
        <v>-449</v>
      </c>
      <c r="J15" s="61">
        <f t="shared" si="2"/>
        <v>5464</v>
      </c>
      <c r="K15" s="40"/>
      <c r="L15" s="43">
        <v>26.6</v>
      </c>
      <c r="M15" s="54">
        <f t="shared" si="3"/>
        <v>157285.80000000002</v>
      </c>
      <c r="N15" s="55">
        <f t="shared" si="4"/>
        <v>145342.39999999999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7858</v>
      </c>
      <c r="D26" s="4"/>
      <c r="E26" s="4">
        <f t="shared" si="7"/>
        <v>7858</v>
      </c>
      <c r="F26" s="4"/>
      <c r="G26" s="4"/>
      <c r="H26" s="4">
        <f t="shared" si="6"/>
        <v>7858</v>
      </c>
      <c r="I26" s="9">
        <v>-806</v>
      </c>
      <c r="J26" s="61">
        <f t="shared" si="2"/>
        <v>7052</v>
      </c>
      <c r="K26" s="40"/>
      <c r="L26" s="43">
        <v>21</v>
      </c>
      <c r="M26" s="54">
        <f t="shared" si="3"/>
        <v>165018</v>
      </c>
      <c r="N26" s="55">
        <f t="shared" si="4"/>
        <v>148092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2928</v>
      </c>
      <c r="D29" s="4"/>
      <c r="E29" s="4">
        <f t="shared" si="7"/>
        <v>2928</v>
      </c>
      <c r="F29" s="4"/>
      <c r="G29" s="4"/>
      <c r="H29" s="4">
        <f t="shared" si="6"/>
        <v>2928</v>
      </c>
      <c r="I29" s="9">
        <v>-1324</v>
      </c>
      <c r="J29" s="56">
        <f t="shared" si="2"/>
        <v>1604</v>
      </c>
      <c r="K29" s="40"/>
      <c r="L29" s="43">
        <v>21</v>
      </c>
      <c r="M29" s="54">
        <f t="shared" si="3"/>
        <v>61488</v>
      </c>
      <c r="N29" s="55">
        <f t="shared" si="4"/>
        <v>33684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23562</v>
      </c>
      <c r="D35" s="4"/>
      <c r="E35" s="4">
        <f t="shared" si="7"/>
        <v>23562</v>
      </c>
      <c r="F35" s="4"/>
      <c r="G35" s="4"/>
      <c r="H35" s="4">
        <f t="shared" si="6"/>
        <v>23562</v>
      </c>
      <c r="I35" s="9">
        <v>-15367</v>
      </c>
      <c r="J35" s="61">
        <f t="shared" si="2"/>
        <v>8195</v>
      </c>
      <c r="K35" s="40"/>
      <c r="L35" s="43">
        <v>21</v>
      </c>
      <c r="M35" s="54">
        <f t="shared" si="3"/>
        <v>494802</v>
      </c>
      <c r="N35" s="55">
        <f t="shared" si="4"/>
        <v>172095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7831</v>
      </c>
      <c r="D48" s="4"/>
      <c r="E48" s="4">
        <f t="shared" si="7"/>
        <v>7831</v>
      </c>
      <c r="F48" s="4"/>
      <c r="G48" s="4"/>
      <c r="H48" s="4">
        <f t="shared" si="6"/>
        <v>7831</v>
      </c>
      <c r="I48" s="9">
        <v>-6803</v>
      </c>
      <c r="J48" s="61">
        <f t="shared" si="2"/>
        <v>1028</v>
      </c>
      <c r="K48" s="40"/>
      <c r="L48" s="43">
        <v>17.2</v>
      </c>
      <c r="M48" s="54">
        <f t="shared" si="3"/>
        <v>134693.19999999998</v>
      </c>
      <c r="N48" s="55">
        <f t="shared" si="4"/>
        <v>17681.599999999999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2039</v>
      </c>
      <c r="D51" s="4"/>
      <c r="E51" s="4">
        <f t="shared" si="7"/>
        <v>2039</v>
      </c>
      <c r="F51" s="4"/>
      <c r="G51" s="4"/>
      <c r="H51" s="4">
        <f t="shared" si="6"/>
        <v>2039</v>
      </c>
      <c r="I51" s="9">
        <v>41</v>
      </c>
      <c r="J51" s="50">
        <f t="shared" si="2"/>
        <v>2080</v>
      </c>
      <c r="K51" s="40"/>
      <c r="L51" s="43">
        <v>17.2</v>
      </c>
      <c r="M51" s="54">
        <f t="shared" si="3"/>
        <v>35070.799999999996</v>
      </c>
      <c r="N51" s="55">
        <f t="shared" si="4"/>
        <v>35776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84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84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929</v>
      </c>
      <c r="D69" s="20"/>
      <c r="E69" s="4">
        <f t="shared" si="8"/>
        <v>929</v>
      </c>
      <c r="F69" s="20">
        <v>395</v>
      </c>
      <c r="G69" s="20"/>
      <c r="H69" s="4">
        <f t="shared" si="6"/>
        <v>534</v>
      </c>
      <c r="I69" s="21">
        <v>153</v>
      </c>
      <c r="J69" s="61">
        <f t="shared" si="2"/>
        <v>687</v>
      </c>
      <c r="K69" s="40"/>
      <c r="L69" s="43">
        <v>17.2</v>
      </c>
      <c r="M69" s="54">
        <f t="shared" si="3"/>
        <v>9184.7999999999993</v>
      </c>
      <c r="N69" s="55">
        <f t="shared" si="4"/>
        <v>11816.4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8011</v>
      </c>
      <c r="D70" s="17"/>
      <c r="E70" s="4">
        <f t="shared" si="8"/>
        <v>8011</v>
      </c>
      <c r="F70" s="17"/>
      <c r="G70" s="17"/>
      <c r="H70" s="4">
        <f t="shared" si="6"/>
        <v>8011</v>
      </c>
      <c r="I70" s="23">
        <v>-1000</v>
      </c>
      <c r="J70" s="61">
        <f t="shared" si="2"/>
        <v>7011</v>
      </c>
      <c r="K70" s="40"/>
      <c r="L70" s="43">
        <v>17.2</v>
      </c>
      <c r="M70" s="54">
        <f t="shared" si="3"/>
        <v>137789.19999999998</v>
      </c>
      <c r="N70" s="55">
        <f t="shared" si="4"/>
        <v>120589.2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387</v>
      </c>
      <c r="D71" s="24"/>
      <c r="E71" s="4">
        <f t="shared" si="8"/>
        <v>387</v>
      </c>
      <c r="F71" s="24"/>
      <c r="G71" s="24"/>
      <c r="H71" s="4">
        <f t="shared" si="6"/>
        <v>387</v>
      </c>
      <c r="I71" s="24">
        <v>0</v>
      </c>
      <c r="J71" s="61">
        <f t="shared" si="2"/>
        <v>387</v>
      </c>
      <c r="K71" s="40"/>
      <c r="L71" s="43">
        <v>17.2</v>
      </c>
      <c r="M71" s="54">
        <f t="shared" ref="M71:M77" si="9">H71*L71</f>
        <v>6656.4</v>
      </c>
      <c r="N71" s="55">
        <f t="shared" ref="N71:N77" si="10">J71*L71</f>
        <v>6656.4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346833</v>
      </c>
      <c r="D78" s="39">
        <f t="shared" ref="D78:J78" si="16">SUM(D6:D77)</f>
        <v>0</v>
      </c>
      <c r="E78" s="39">
        <f t="shared" si="16"/>
        <v>346833</v>
      </c>
      <c r="F78" s="39">
        <f t="shared" si="16"/>
        <v>891</v>
      </c>
      <c r="G78" s="39">
        <f t="shared" si="16"/>
        <v>0</v>
      </c>
      <c r="H78" s="39">
        <f t="shared" si="16"/>
        <v>345942</v>
      </c>
      <c r="I78" s="39">
        <f t="shared" si="16"/>
        <v>-96835</v>
      </c>
      <c r="J78" s="39">
        <f t="shared" si="16"/>
        <v>249107</v>
      </c>
      <c r="K78" s="11"/>
      <c r="L78" s="43"/>
      <c r="M78" s="53">
        <f>SUM(M6:M77)</f>
        <v>7047467.3999999994</v>
      </c>
      <c r="N78" s="53">
        <f t="shared" ref="N78:O78" si="17">SUM(N6:N77)</f>
        <v>5267348.8000000007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81"/>
  <sheetViews>
    <sheetView tabSelected="1" workbookViewId="0">
      <pane xSplit="1" ySplit="5" topLeftCell="B53" activePane="bottomRight" state="frozen"/>
      <selection pane="topRight" activeCell="B1" sqref="B1"/>
      <selection pane="bottomLeft" activeCell="A6" sqref="A6"/>
      <selection pane="bottomRight" activeCell="F15" sqref="F15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125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14351</v>
      </c>
      <c r="D6" s="4"/>
      <c r="E6" s="4">
        <f t="shared" ref="E6:E14" si="0">SUM(C6:D6)</f>
        <v>14351</v>
      </c>
      <c r="F6" s="4"/>
      <c r="G6" s="4"/>
      <c r="H6" s="4">
        <f>E6-F6-G6</f>
        <v>14351</v>
      </c>
      <c r="I6" s="9">
        <v>-4800</v>
      </c>
      <c r="J6" s="56">
        <f>H6+I6</f>
        <v>9551</v>
      </c>
      <c r="K6" s="40"/>
      <c r="L6" s="43">
        <v>26.6</v>
      </c>
      <c r="M6" s="54">
        <f>H6*L6</f>
        <v>381736.60000000003</v>
      </c>
      <c r="N6" s="55">
        <f>J6*L6</f>
        <v>254056.6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16978</v>
      </c>
      <c r="D7" s="4"/>
      <c r="E7" s="4">
        <f t="shared" si="0"/>
        <v>16978</v>
      </c>
      <c r="F7" s="4"/>
      <c r="G7" s="4"/>
      <c r="H7" s="4">
        <f t="shared" ref="H7" si="1">E7-F7-G7</f>
        <v>16978</v>
      </c>
      <c r="I7" s="9">
        <v>975</v>
      </c>
      <c r="J7" s="61">
        <f t="shared" ref="J7:J73" si="2">H7+I7</f>
        <v>17953</v>
      </c>
      <c r="K7" s="40"/>
      <c r="L7" s="43">
        <v>26.6</v>
      </c>
      <c r="M7" s="54">
        <f t="shared" ref="M7:M70" si="3">H7*L7</f>
        <v>451614.80000000005</v>
      </c>
      <c r="N7" s="55">
        <f t="shared" ref="N7:N70" si="4">J7*L7</f>
        <v>477549.80000000005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6969</v>
      </c>
      <c r="D10" s="4"/>
      <c r="E10" s="4">
        <f>SUM(C10:D10)</f>
        <v>6969</v>
      </c>
      <c r="F10" s="4"/>
      <c r="G10" s="4"/>
      <c r="H10" s="4">
        <f t="shared" si="6"/>
        <v>6969</v>
      </c>
      <c r="I10" s="9">
        <v>-505</v>
      </c>
      <c r="J10" s="61">
        <f t="shared" si="2"/>
        <v>6464</v>
      </c>
      <c r="K10" s="40"/>
      <c r="L10" s="43">
        <v>26.6</v>
      </c>
      <c r="M10" s="54">
        <f t="shared" si="3"/>
        <v>185375.40000000002</v>
      </c>
      <c r="N10" s="55">
        <f t="shared" si="4"/>
        <v>171942.40000000002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13581</v>
      </c>
      <c r="D11" s="4"/>
      <c r="E11" s="4">
        <f t="shared" si="0"/>
        <v>13581</v>
      </c>
      <c r="F11" s="4">
        <v>59</v>
      </c>
      <c r="G11" s="4"/>
      <c r="H11" s="4">
        <f t="shared" si="6"/>
        <v>13522</v>
      </c>
      <c r="I11" s="2">
        <v>888</v>
      </c>
      <c r="J11" s="61">
        <f t="shared" si="2"/>
        <v>14410</v>
      </c>
      <c r="K11" s="40"/>
      <c r="L11" s="43">
        <v>26.6</v>
      </c>
      <c r="M11" s="54">
        <f t="shared" si="3"/>
        <v>359685.2</v>
      </c>
      <c r="N11" s="55">
        <f t="shared" si="4"/>
        <v>383306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20449</v>
      </c>
      <c r="D12" s="37"/>
      <c r="E12" s="4">
        <f t="shared" si="0"/>
        <v>20449</v>
      </c>
      <c r="F12" s="4">
        <f>244+60+197</f>
        <v>501</v>
      </c>
      <c r="G12" s="4"/>
      <c r="H12" s="4">
        <f t="shared" si="6"/>
        <v>19948</v>
      </c>
      <c r="I12" s="2">
        <v>-1984</v>
      </c>
      <c r="J12" s="61">
        <f t="shared" si="2"/>
        <v>17964</v>
      </c>
      <c r="K12" s="40"/>
      <c r="L12" s="43">
        <v>26.6</v>
      </c>
      <c r="M12" s="54">
        <f t="shared" si="3"/>
        <v>530616.80000000005</v>
      </c>
      <c r="N12" s="55">
        <f t="shared" si="4"/>
        <v>477842.4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10453</v>
      </c>
      <c r="D14" s="4"/>
      <c r="E14" s="4">
        <f t="shared" si="0"/>
        <v>10453</v>
      </c>
      <c r="F14" s="4">
        <v>136</v>
      </c>
      <c r="G14" s="4"/>
      <c r="H14" s="4">
        <f t="shared" si="6"/>
        <v>10317</v>
      </c>
      <c r="I14" s="2">
        <v>-291</v>
      </c>
      <c r="J14" s="61">
        <f t="shared" si="2"/>
        <v>10026</v>
      </c>
      <c r="K14" s="40"/>
      <c r="L14" s="43">
        <v>26.6</v>
      </c>
      <c r="M14" s="54">
        <f t="shared" si="3"/>
        <v>274432.2</v>
      </c>
      <c r="N14" s="55">
        <f t="shared" si="4"/>
        <v>266691.60000000003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5913</v>
      </c>
      <c r="D15" s="4"/>
      <c r="E15" s="4">
        <f>SUM(C15:D15)</f>
        <v>5913</v>
      </c>
      <c r="F15" s="4">
        <v>120</v>
      </c>
      <c r="G15" s="4"/>
      <c r="H15" s="4">
        <f t="shared" si="6"/>
        <v>5793</v>
      </c>
      <c r="I15" s="9">
        <v>-449</v>
      </c>
      <c r="J15" s="61">
        <f t="shared" si="2"/>
        <v>5344</v>
      </c>
      <c r="K15" s="40"/>
      <c r="L15" s="43">
        <v>26.6</v>
      </c>
      <c r="M15" s="54">
        <f t="shared" si="3"/>
        <v>154093.80000000002</v>
      </c>
      <c r="N15" s="55">
        <f t="shared" si="4"/>
        <v>142150.39999999999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7858</v>
      </c>
      <c r="D26" s="4"/>
      <c r="E26" s="4">
        <f t="shared" si="7"/>
        <v>7858</v>
      </c>
      <c r="F26" s="4"/>
      <c r="G26" s="4"/>
      <c r="H26" s="4">
        <f t="shared" si="6"/>
        <v>7858</v>
      </c>
      <c r="I26" s="9">
        <v>-806</v>
      </c>
      <c r="J26" s="61">
        <f t="shared" si="2"/>
        <v>7052</v>
      </c>
      <c r="K26" s="40"/>
      <c r="L26" s="43">
        <v>21</v>
      </c>
      <c r="M26" s="54">
        <f t="shared" si="3"/>
        <v>165018</v>
      </c>
      <c r="N26" s="55">
        <f t="shared" si="4"/>
        <v>148092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2928</v>
      </c>
      <c r="D29" s="4"/>
      <c r="E29" s="4">
        <f t="shared" si="7"/>
        <v>2928</v>
      </c>
      <c r="F29" s="4"/>
      <c r="G29" s="4"/>
      <c r="H29" s="4">
        <f t="shared" si="6"/>
        <v>2928</v>
      </c>
      <c r="I29" s="9">
        <v>-1324</v>
      </c>
      <c r="J29" s="56">
        <f t="shared" si="2"/>
        <v>1604</v>
      </c>
      <c r="K29" s="40"/>
      <c r="L29" s="43">
        <v>21</v>
      </c>
      <c r="M29" s="54">
        <f t="shared" si="3"/>
        <v>61488</v>
      </c>
      <c r="N29" s="55">
        <f t="shared" si="4"/>
        <v>33684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6928</v>
      </c>
      <c r="D30" s="4"/>
      <c r="E30" s="4">
        <f t="shared" si="7"/>
        <v>6928</v>
      </c>
      <c r="F30" s="4"/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23562</v>
      </c>
      <c r="D35" s="4"/>
      <c r="E35" s="4">
        <f t="shared" si="7"/>
        <v>23562</v>
      </c>
      <c r="F35" s="4"/>
      <c r="G35" s="4"/>
      <c r="H35" s="4">
        <f t="shared" si="6"/>
        <v>23562</v>
      </c>
      <c r="I35" s="9">
        <v>-15367</v>
      </c>
      <c r="J35" s="61">
        <f t="shared" si="2"/>
        <v>8195</v>
      </c>
      <c r="K35" s="40"/>
      <c r="L35" s="43">
        <v>21</v>
      </c>
      <c r="M35" s="54">
        <f t="shared" si="3"/>
        <v>494802</v>
      </c>
      <c r="N35" s="55">
        <f t="shared" si="4"/>
        <v>172095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7831</v>
      </c>
      <c r="D48" s="4"/>
      <c r="E48" s="4">
        <f t="shared" si="7"/>
        <v>7831</v>
      </c>
      <c r="F48" s="4"/>
      <c r="G48" s="4"/>
      <c r="H48" s="4">
        <f t="shared" si="6"/>
        <v>7831</v>
      </c>
      <c r="I48" s="9">
        <v>-6803</v>
      </c>
      <c r="J48" s="61">
        <f t="shared" si="2"/>
        <v>1028</v>
      </c>
      <c r="K48" s="40"/>
      <c r="L48" s="43">
        <v>17.2</v>
      </c>
      <c r="M48" s="54">
        <f t="shared" si="3"/>
        <v>134693.19999999998</v>
      </c>
      <c r="N48" s="55">
        <f t="shared" si="4"/>
        <v>17681.599999999999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2039</v>
      </c>
      <c r="D51" s="4"/>
      <c r="E51" s="4">
        <f t="shared" si="7"/>
        <v>2039</v>
      </c>
      <c r="F51" s="4"/>
      <c r="G51" s="4"/>
      <c r="H51" s="4">
        <f t="shared" si="6"/>
        <v>2039</v>
      </c>
      <c r="I51" s="9">
        <v>41</v>
      </c>
      <c r="J51" s="50">
        <f t="shared" si="2"/>
        <v>2080</v>
      </c>
      <c r="K51" s="40"/>
      <c r="L51" s="43">
        <v>17.2</v>
      </c>
      <c r="M51" s="54">
        <f t="shared" si="3"/>
        <v>35070.799999999996</v>
      </c>
      <c r="N51" s="55">
        <f t="shared" si="4"/>
        <v>35776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4711</v>
      </c>
      <c r="D64" s="4"/>
      <c r="E64" s="4">
        <f t="shared" si="7"/>
        <v>4711</v>
      </c>
      <c r="F64" s="4"/>
      <c r="G64" s="4"/>
      <c r="H64" s="4">
        <f t="shared" si="6"/>
        <v>4711</v>
      </c>
      <c r="I64" s="11">
        <v>210</v>
      </c>
      <c r="J64" s="56">
        <f t="shared" si="2"/>
        <v>4921</v>
      </c>
      <c r="K64" s="40"/>
      <c r="L64" s="43">
        <v>17.2</v>
      </c>
      <c r="M64" s="54">
        <f t="shared" si="3"/>
        <v>81029.2</v>
      </c>
      <c r="N64" s="55">
        <f t="shared" si="4"/>
        <v>84641.2</v>
      </c>
      <c r="O64" s="45">
        <f t="shared" si="5"/>
        <v>3612</v>
      </c>
      <c r="P64" s="62"/>
      <c r="R64" s="51"/>
      <c r="S64" s="51"/>
    </row>
    <row r="65" spans="1:19" ht="9" customHeight="1">
      <c r="A65" s="85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85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16474</v>
      </c>
      <c r="D67" s="4"/>
      <c r="E67" s="4">
        <f t="shared" ref="E67:E76" si="8">SUM(C67:D67)</f>
        <v>16474</v>
      </c>
      <c r="F67" s="4"/>
      <c r="G67" s="4"/>
      <c r="H67" s="4">
        <f t="shared" si="6"/>
        <v>16474</v>
      </c>
      <c r="I67" s="9">
        <v>-15118</v>
      </c>
      <c r="J67" s="56">
        <f t="shared" si="2"/>
        <v>1356</v>
      </c>
      <c r="K67" s="40"/>
      <c r="L67" s="43">
        <v>17.2</v>
      </c>
      <c r="M67" s="54">
        <f t="shared" si="3"/>
        <v>283352.8</v>
      </c>
      <c r="N67" s="55">
        <f t="shared" si="4"/>
        <v>23323.200000000001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534</v>
      </c>
      <c r="D69" s="20"/>
      <c r="E69" s="4">
        <f t="shared" si="8"/>
        <v>534</v>
      </c>
      <c r="F69" s="20">
        <f>220+100</f>
        <v>320</v>
      </c>
      <c r="G69" s="20"/>
      <c r="H69" s="4">
        <f t="shared" si="6"/>
        <v>214</v>
      </c>
      <c r="I69" s="21">
        <v>153</v>
      </c>
      <c r="J69" s="61">
        <f t="shared" si="2"/>
        <v>367</v>
      </c>
      <c r="K69" s="40"/>
      <c r="L69" s="43">
        <v>17.2</v>
      </c>
      <c r="M69" s="54">
        <f t="shared" si="3"/>
        <v>3680.7999999999997</v>
      </c>
      <c r="N69" s="55">
        <f t="shared" si="4"/>
        <v>6312.4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8011</v>
      </c>
      <c r="D70" s="17"/>
      <c r="E70" s="4">
        <f t="shared" si="8"/>
        <v>8011</v>
      </c>
      <c r="F70" s="17"/>
      <c r="G70" s="17"/>
      <c r="H70" s="4">
        <f t="shared" si="6"/>
        <v>8011</v>
      </c>
      <c r="I70" s="23">
        <v>-1000</v>
      </c>
      <c r="J70" s="61">
        <f t="shared" si="2"/>
        <v>7011</v>
      </c>
      <c r="K70" s="40"/>
      <c r="L70" s="43">
        <v>17.2</v>
      </c>
      <c r="M70" s="54">
        <f t="shared" si="3"/>
        <v>137789.19999999998</v>
      </c>
      <c r="N70" s="55">
        <f t="shared" si="4"/>
        <v>120589.2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387</v>
      </c>
      <c r="D71" s="24"/>
      <c r="E71" s="4">
        <f t="shared" si="8"/>
        <v>387</v>
      </c>
      <c r="F71" s="24">
        <v>163</v>
      </c>
      <c r="G71" s="24"/>
      <c r="H71" s="4">
        <f t="shared" si="6"/>
        <v>224</v>
      </c>
      <c r="I71" s="24">
        <v>0</v>
      </c>
      <c r="J71" s="61">
        <f t="shared" si="2"/>
        <v>224</v>
      </c>
      <c r="K71" s="40"/>
      <c r="L71" s="43">
        <v>17.2</v>
      </c>
      <c r="M71" s="54">
        <f t="shared" ref="M71:M77" si="9">H71*L71</f>
        <v>3852.7999999999997</v>
      </c>
      <c r="N71" s="55">
        <f t="shared" ref="N71:N77" si="10">J71*L71</f>
        <v>3852.7999999999997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345942</v>
      </c>
      <c r="D78" s="39">
        <f t="shared" ref="D78:J78" si="16">SUM(D6:D77)</f>
        <v>0</v>
      </c>
      <c r="E78" s="39">
        <f t="shared" si="16"/>
        <v>345942</v>
      </c>
      <c r="F78" s="39">
        <f t="shared" si="16"/>
        <v>1299</v>
      </c>
      <c r="G78" s="39">
        <f t="shared" si="16"/>
        <v>0</v>
      </c>
      <c r="H78" s="39">
        <f t="shared" si="16"/>
        <v>344643</v>
      </c>
      <c r="I78" s="39">
        <f t="shared" si="16"/>
        <v>-96835</v>
      </c>
      <c r="J78" s="39">
        <f t="shared" si="16"/>
        <v>247808</v>
      </c>
      <c r="K78" s="11"/>
      <c r="L78" s="43"/>
      <c r="M78" s="53">
        <f>SUM(M6:M77)</f>
        <v>7017454.1999999993</v>
      </c>
      <c r="N78" s="53">
        <f t="shared" ref="N78:O78" si="17">SUM(N6:N77)</f>
        <v>5237335.6000000006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17:A39"/>
    <mergeCell ref="A40:A60"/>
    <mergeCell ref="A61:A64"/>
    <mergeCell ref="A67:A71"/>
    <mergeCell ref="A72:B72"/>
    <mergeCell ref="A77:B77"/>
    <mergeCell ref="A1:K1"/>
    <mergeCell ref="A2:K2"/>
    <mergeCell ref="A3:K3"/>
    <mergeCell ref="A4:I4"/>
    <mergeCell ref="A5:B5"/>
    <mergeCell ref="A6:A16"/>
  </mergeCells>
  <pageMargins left="0.2" right="0.2" top="0.5" bottom="0.2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4" activePane="bottomRight" state="frozen"/>
      <selection pane="topRight" activeCell="B1" sqref="B1"/>
      <selection pane="bottomLeft" activeCell="A6" sqref="A6"/>
      <selection pane="bottomRight" activeCell="Q78" sqref="Q78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104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14954</v>
      </c>
      <c r="D6" s="4"/>
      <c r="E6" s="4">
        <f t="shared" ref="E6:E14" si="0">SUM(C6:D6)</f>
        <v>14954</v>
      </c>
      <c r="F6" s="4">
        <v>57</v>
      </c>
      <c r="G6" s="4"/>
      <c r="H6" s="4">
        <f>E6-F6-G6</f>
        <v>14897</v>
      </c>
      <c r="I6" s="9">
        <v>-4800</v>
      </c>
      <c r="J6" s="56">
        <f>H6+I6</f>
        <v>10097</v>
      </c>
      <c r="K6" s="40"/>
      <c r="L6" s="43">
        <v>26.6</v>
      </c>
      <c r="M6" s="54">
        <f>H6*L6</f>
        <v>396260.2</v>
      </c>
      <c r="N6" s="55">
        <f>J6*L6</f>
        <v>268580.2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18691</v>
      </c>
      <c r="D7" s="4"/>
      <c r="E7" s="4">
        <f t="shared" si="0"/>
        <v>18691</v>
      </c>
      <c r="F7" s="4">
        <v>61</v>
      </c>
      <c r="G7" s="4"/>
      <c r="H7" s="4">
        <f t="shared" ref="H7" si="1">E7-F7-G7</f>
        <v>18630</v>
      </c>
      <c r="I7" s="9">
        <v>975</v>
      </c>
      <c r="J7" s="61">
        <f t="shared" ref="J7:J73" si="2">H7+I7</f>
        <v>19605</v>
      </c>
      <c r="K7" s="40"/>
      <c r="L7" s="43">
        <v>26.6</v>
      </c>
      <c r="M7" s="54">
        <f t="shared" ref="M7:M70" si="3">H7*L7</f>
        <v>495558</v>
      </c>
      <c r="N7" s="55">
        <f t="shared" ref="N7:N70" si="4">J7*L7</f>
        <v>521493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7869</v>
      </c>
      <c r="D10" s="4"/>
      <c r="E10" s="4">
        <f>SUM(C10:D10)</f>
        <v>7869</v>
      </c>
      <c r="F10" s="4"/>
      <c r="G10" s="4"/>
      <c r="H10" s="4">
        <f t="shared" si="6"/>
        <v>7869</v>
      </c>
      <c r="I10" s="9">
        <v>-505</v>
      </c>
      <c r="J10" s="61">
        <f t="shared" si="2"/>
        <v>7364</v>
      </c>
      <c r="K10" s="40"/>
      <c r="L10" s="43">
        <v>26.6</v>
      </c>
      <c r="M10" s="54">
        <f t="shared" si="3"/>
        <v>209315.40000000002</v>
      </c>
      <c r="N10" s="55">
        <f t="shared" si="4"/>
        <v>195882.40000000002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14002</v>
      </c>
      <c r="D11" s="4"/>
      <c r="E11" s="4">
        <f t="shared" si="0"/>
        <v>14002</v>
      </c>
      <c r="F11" s="4"/>
      <c r="G11" s="4"/>
      <c r="H11" s="4">
        <f t="shared" si="6"/>
        <v>14002</v>
      </c>
      <c r="I11" s="2">
        <v>888</v>
      </c>
      <c r="J11" s="61">
        <f t="shared" si="2"/>
        <v>14890</v>
      </c>
      <c r="K11" s="40"/>
      <c r="L11" s="43">
        <v>26.6</v>
      </c>
      <c r="M11" s="54">
        <f t="shared" si="3"/>
        <v>372453.2</v>
      </c>
      <c r="N11" s="55">
        <f t="shared" si="4"/>
        <v>396074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27922</v>
      </c>
      <c r="D12" s="37"/>
      <c r="E12" s="4">
        <f t="shared" si="0"/>
        <v>27922</v>
      </c>
      <c r="F12" s="4">
        <f>203+200</f>
        <v>403</v>
      </c>
      <c r="G12" s="4"/>
      <c r="H12" s="4">
        <f t="shared" si="6"/>
        <v>27519</v>
      </c>
      <c r="I12" s="2">
        <v>-1984</v>
      </c>
      <c r="J12" s="61">
        <f t="shared" si="2"/>
        <v>25535</v>
      </c>
      <c r="K12" s="40"/>
      <c r="L12" s="43">
        <v>26.6</v>
      </c>
      <c r="M12" s="54">
        <f t="shared" si="3"/>
        <v>732005.4</v>
      </c>
      <c r="N12" s="55">
        <f t="shared" si="4"/>
        <v>679231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10735</v>
      </c>
      <c r="D14" s="4"/>
      <c r="E14" s="4">
        <f t="shared" si="0"/>
        <v>10735</v>
      </c>
      <c r="F14" s="4"/>
      <c r="G14" s="4"/>
      <c r="H14" s="4">
        <f t="shared" si="6"/>
        <v>10735</v>
      </c>
      <c r="I14" s="2">
        <v>-291</v>
      </c>
      <c r="J14" s="61">
        <f t="shared" si="2"/>
        <v>10444</v>
      </c>
      <c r="K14" s="40"/>
      <c r="L14" s="43">
        <v>26.6</v>
      </c>
      <c r="M14" s="54">
        <f t="shared" si="3"/>
        <v>285551</v>
      </c>
      <c r="N14" s="55">
        <f t="shared" si="4"/>
        <v>277810.40000000002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6984</v>
      </c>
      <c r="D15" s="4"/>
      <c r="E15" s="4">
        <f>SUM(C15:D15)</f>
        <v>6984</v>
      </c>
      <c r="F15" s="4">
        <f>54</f>
        <v>54</v>
      </c>
      <c r="G15" s="4"/>
      <c r="H15" s="4">
        <f t="shared" si="6"/>
        <v>6930</v>
      </c>
      <c r="I15" s="9">
        <v>-449</v>
      </c>
      <c r="J15" s="61">
        <f t="shared" si="2"/>
        <v>6481</v>
      </c>
      <c r="K15" s="40"/>
      <c r="L15" s="43">
        <v>26.6</v>
      </c>
      <c r="M15" s="54">
        <f t="shared" si="3"/>
        <v>184338</v>
      </c>
      <c r="N15" s="55">
        <f t="shared" si="4"/>
        <v>172394.6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9173</v>
      </c>
      <c r="D26" s="4"/>
      <c r="E26" s="4">
        <f t="shared" si="7"/>
        <v>9173</v>
      </c>
      <c r="F26" s="4"/>
      <c r="G26" s="4"/>
      <c r="H26" s="4">
        <f t="shared" si="6"/>
        <v>9173</v>
      </c>
      <c r="I26" s="9">
        <v>-806</v>
      </c>
      <c r="J26" s="61">
        <f t="shared" si="2"/>
        <v>8367</v>
      </c>
      <c r="K26" s="40"/>
      <c r="L26" s="43">
        <v>21</v>
      </c>
      <c r="M26" s="54">
        <f t="shared" si="3"/>
        <v>192633</v>
      </c>
      <c r="N26" s="55">
        <f t="shared" si="4"/>
        <v>175707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8029</v>
      </c>
      <c r="D30" s="4"/>
      <c r="E30" s="4">
        <f t="shared" si="7"/>
        <v>8029</v>
      </c>
      <c r="F30" s="4"/>
      <c r="G30" s="4"/>
      <c r="H30" s="4">
        <f t="shared" si="6"/>
        <v>8029</v>
      </c>
      <c r="I30" s="9">
        <v>-512</v>
      </c>
      <c r="J30" s="56">
        <f t="shared" si="2"/>
        <v>7517</v>
      </c>
      <c r="K30" s="40"/>
      <c r="L30" s="43">
        <v>21</v>
      </c>
      <c r="M30" s="54">
        <f t="shared" si="3"/>
        <v>168609</v>
      </c>
      <c r="N30" s="55">
        <f t="shared" si="4"/>
        <v>157857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24787</v>
      </c>
      <c r="D35" s="4"/>
      <c r="E35" s="4">
        <f t="shared" si="7"/>
        <v>24787</v>
      </c>
      <c r="F35" s="4"/>
      <c r="G35" s="4"/>
      <c r="H35" s="4">
        <f t="shared" si="6"/>
        <v>24787</v>
      </c>
      <c r="I35" s="9">
        <v>-15367</v>
      </c>
      <c r="J35" s="61">
        <f t="shared" si="2"/>
        <v>9420</v>
      </c>
      <c r="K35" s="40"/>
      <c r="L35" s="43">
        <v>21</v>
      </c>
      <c r="M35" s="54">
        <f t="shared" si="3"/>
        <v>520527</v>
      </c>
      <c r="N35" s="55">
        <f t="shared" si="4"/>
        <v>197820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8635</v>
      </c>
      <c r="D48" s="4"/>
      <c r="E48" s="4">
        <f t="shared" si="7"/>
        <v>8635</v>
      </c>
      <c r="F48" s="4"/>
      <c r="G48" s="4"/>
      <c r="H48" s="4">
        <f t="shared" si="6"/>
        <v>8635</v>
      </c>
      <c r="I48" s="9">
        <v>-6803</v>
      </c>
      <c r="J48" s="61">
        <f t="shared" si="2"/>
        <v>1832</v>
      </c>
      <c r="K48" s="40"/>
      <c r="L48" s="43">
        <v>17.2</v>
      </c>
      <c r="M48" s="54">
        <f t="shared" si="3"/>
        <v>148522</v>
      </c>
      <c r="N48" s="55">
        <f t="shared" si="4"/>
        <v>31510.399999999998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5042</v>
      </c>
      <c r="D50" s="4"/>
      <c r="E50" s="4">
        <f t="shared" si="7"/>
        <v>5042</v>
      </c>
      <c r="F50" s="4"/>
      <c r="G50" s="4"/>
      <c r="H50" s="4">
        <f t="shared" si="6"/>
        <v>5042</v>
      </c>
      <c r="I50" s="9">
        <v>-1444</v>
      </c>
      <c r="J50" s="56">
        <f t="shared" si="2"/>
        <v>3598</v>
      </c>
      <c r="K50" s="40"/>
      <c r="L50" s="43">
        <v>17.2</v>
      </c>
      <c r="M50" s="54">
        <f t="shared" si="3"/>
        <v>86722.4</v>
      </c>
      <c r="N50" s="55">
        <f t="shared" si="4"/>
        <v>61885.599999999999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65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65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16594</v>
      </c>
      <c r="D67" s="4"/>
      <c r="E67" s="4">
        <f t="shared" ref="E67:E76" si="8">SUM(C67:D67)</f>
        <v>16594</v>
      </c>
      <c r="F67" s="4">
        <v>80</v>
      </c>
      <c r="G67" s="4"/>
      <c r="H67" s="4">
        <f t="shared" si="6"/>
        <v>16514</v>
      </c>
      <c r="I67" s="9">
        <v>-15118</v>
      </c>
      <c r="J67" s="56">
        <f t="shared" si="2"/>
        <v>1396</v>
      </c>
      <c r="K67" s="40"/>
      <c r="L67" s="43">
        <v>17.2</v>
      </c>
      <c r="M67" s="54">
        <f t="shared" si="3"/>
        <v>284040.8</v>
      </c>
      <c r="N67" s="55">
        <f t="shared" si="4"/>
        <v>24011.200000000001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5181</v>
      </c>
      <c r="D69" s="20"/>
      <c r="E69" s="4">
        <f t="shared" si="8"/>
        <v>5181</v>
      </c>
      <c r="F69" s="20"/>
      <c r="G69" s="20"/>
      <c r="H69" s="4">
        <f t="shared" si="6"/>
        <v>5181</v>
      </c>
      <c r="I69" s="21">
        <v>153</v>
      </c>
      <c r="J69" s="61">
        <f t="shared" si="2"/>
        <v>5334</v>
      </c>
      <c r="K69" s="40"/>
      <c r="L69" s="43">
        <v>17.2</v>
      </c>
      <c r="M69" s="54">
        <f t="shared" si="3"/>
        <v>89113.2</v>
      </c>
      <c r="N69" s="55">
        <f t="shared" si="4"/>
        <v>91744.8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10532</v>
      </c>
      <c r="D70" s="17"/>
      <c r="E70" s="4">
        <f t="shared" si="8"/>
        <v>10532</v>
      </c>
      <c r="F70" s="17">
        <v>120</v>
      </c>
      <c r="G70" s="17"/>
      <c r="H70" s="4">
        <f t="shared" si="6"/>
        <v>10412</v>
      </c>
      <c r="I70" s="23">
        <v>-1000</v>
      </c>
      <c r="J70" s="61">
        <f t="shared" si="2"/>
        <v>9412</v>
      </c>
      <c r="K70" s="40"/>
      <c r="L70" s="43">
        <v>17.2</v>
      </c>
      <c r="M70" s="54">
        <f t="shared" si="3"/>
        <v>179086.4</v>
      </c>
      <c r="N70" s="55">
        <f t="shared" si="4"/>
        <v>161886.39999999999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2767</v>
      </c>
      <c r="D71" s="24"/>
      <c r="E71" s="4">
        <f t="shared" si="8"/>
        <v>2767</v>
      </c>
      <c r="F71" s="24">
        <v>214</v>
      </c>
      <c r="G71" s="24"/>
      <c r="H71" s="4">
        <f t="shared" si="6"/>
        <v>2553</v>
      </c>
      <c r="I71" s="24">
        <v>0</v>
      </c>
      <c r="J71" s="61">
        <f t="shared" si="2"/>
        <v>2553</v>
      </c>
      <c r="K71" s="40"/>
      <c r="L71" s="43">
        <v>17.2</v>
      </c>
      <c r="M71" s="54">
        <f t="shared" ref="M71:M77" si="9">H71*L71</f>
        <v>43911.6</v>
      </c>
      <c r="N71" s="55">
        <f t="shared" ref="N71:N77" si="10">J71*L71</f>
        <v>43911.6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372880</v>
      </c>
      <c r="D78" s="39">
        <f t="shared" ref="D78:J78" si="16">SUM(D6:D77)</f>
        <v>0</v>
      </c>
      <c r="E78" s="39">
        <f t="shared" si="16"/>
        <v>372880</v>
      </c>
      <c r="F78" s="39">
        <f t="shared" si="16"/>
        <v>989</v>
      </c>
      <c r="G78" s="39">
        <f t="shared" si="16"/>
        <v>0</v>
      </c>
      <c r="H78" s="39">
        <f t="shared" si="16"/>
        <v>371891</v>
      </c>
      <c r="I78" s="39">
        <f t="shared" si="16"/>
        <v>-96835</v>
      </c>
      <c r="J78" s="39">
        <f t="shared" si="16"/>
        <v>275056</v>
      </c>
      <c r="K78" s="11"/>
      <c r="L78" s="43"/>
      <c r="M78" s="53">
        <f>SUM(M6:M77)</f>
        <v>7619745.5999999987</v>
      </c>
      <c r="N78" s="53">
        <f t="shared" ref="N78:O78" si="17">SUM(N6:N77)</f>
        <v>5839626.9999999991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0" sqref="G10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3" width="1.8867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98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 t="s">
        <v>94</v>
      </c>
    </row>
    <row r="6" spans="1:19" ht="9" customHeight="1">
      <c r="A6" s="98" t="s">
        <v>60</v>
      </c>
      <c r="B6" s="8" t="s">
        <v>7</v>
      </c>
      <c r="C6" s="4"/>
      <c r="D6" s="4" t="e">
        <f>#REF!+#REF!+#REF!+#REF!+#REF!+#REF!+#REF!+#REF!+#REF!+#REF!+#REF!+#REF!+#REF!+#REF!+#REF!+#REF!+#REF!+#REF!+#REF!+#REF!+#REF!+#REF!+#REF!+#REF!+#REF!+#REF!+#REF!+#REF!+#REF!+#REF!+#REF!</f>
        <v>#REF!</v>
      </c>
      <c r="E6" s="4" t="e">
        <f t="shared" ref="E6:E14" si="0">SUM(C6:D6)</f>
        <v>#REF!</v>
      </c>
      <c r="F6" s="4" t="e">
        <f>#REF!+#REF!+#REF!+#REF!+#REF!+#REF!+#REF!+#REF!+#REF!+#REF!+#REF!+#REF!+#REF!+#REF!+#REF!+#REF!+#REF!+#REF!+#REF!+#REF!+#REF!+#REF!+#REF!+#REF!+#REF!+#REF!+#REF!+#REF!+#REF!+#REF!+#REF!</f>
        <v>#REF!</v>
      </c>
      <c r="G6" s="4"/>
      <c r="H6" s="4" t="e">
        <f>E6-F6-G6</f>
        <v>#REF!</v>
      </c>
      <c r="I6" s="9">
        <v>624</v>
      </c>
      <c r="J6" s="47" t="e">
        <f>H6+I6</f>
        <v>#REF!</v>
      </c>
      <c r="K6" s="40"/>
      <c r="L6" s="43"/>
      <c r="M6" s="43"/>
      <c r="N6" s="44"/>
      <c r="O6" s="45"/>
      <c r="R6" s="51">
        <v>5820</v>
      </c>
      <c r="S6" s="51"/>
    </row>
    <row r="7" spans="1:19" ht="9" customHeight="1">
      <c r="A7" s="99"/>
      <c r="B7" s="8" t="s">
        <v>8</v>
      </c>
      <c r="C7" s="4"/>
      <c r="D7" s="4" t="e">
        <f>#REF!+#REF!+#REF!+#REF!+#REF!+#REF!+#REF!+#REF!+#REF!+#REF!+#REF!+#REF!+#REF!+#REF!+#REF!+#REF!+#REF!+#REF!+#REF!+#REF!+#REF!+#REF!+#REF!+#REF!+#REF!+#REF!+#REF!+#REF!+#REF!+#REF!+#REF!</f>
        <v>#REF!</v>
      </c>
      <c r="E7" s="4" t="e">
        <f t="shared" si="0"/>
        <v>#REF!</v>
      </c>
      <c r="F7" s="4" t="e">
        <f>#REF!+#REF!+#REF!+#REF!+#REF!+#REF!+#REF!+#REF!+#REF!+#REF!+#REF!+#REF!+#REF!+#REF!+#REF!+#REF!+#REF!+#REF!+#REF!+#REF!+#REF!+#REF!+#REF!+#REF!+#REF!+#REF!+#REF!+#REF!+#REF!+#REF!+#REF!</f>
        <v>#REF!</v>
      </c>
      <c r="G7" s="4"/>
      <c r="H7" s="4" t="e">
        <f t="shared" ref="H7" si="1">E7-F7-G7</f>
        <v>#REF!</v>
      </c>
      <c r="I7" s="9">
        <f>-600-2000-1000</f>
        <v>-3600</v>
      </c>
      <c r="J7" s="50" t="e">
        <f t="shared" ref="J7:J73" si="2">H7+I7</f>
        <v>#REF!</v>
      </c>
      <c r="K7" s="40"/>
      <c r="L7" s="43" t="s">
        <v>92</v>
      </c>
      <c r="M7" s="43" t="s">
        <v>92</v>
      </c>
      <c r="N7" s="44"/>
      <c r="O7" s="45"/>
      <c r="R7" s="51">
        <v>1800</v>
      </c>
      <c r="S7" s="51"/>
    </row>
    <row r="8" spans="1:19" ht="9" customHeight="1">
      <c r="A8" s="99"/>
      <c r="B8" s="8" t="s">
        <v>9</v>
      </c>
      <c r="C8" s="4"/>
      <c r="D8" s="4" t="e">
        <f>#REF!+#REF!+#REF!+#REF!+#REF!+#REF!+#REF!+#REF!+#REF!+#REF!+#REF!+#REF!+#REF!+#REF!+#REF!+#REF!+#REF!+#REF!+#REF!+#REF!+#REF!+#REF!+#REF!+#REF!+#REF!+#REF!+#REF!+#REF!+#REF!+#REF!+#REF!</f>
        <v>#REF!</v>
      </c>
      <c r="E8" s="4" t="e">
        <f t="shared" si="0"/>
        <v>#REF!</v>
      </c>
      <c r="F8" s="4" t="e">
        <f>#REF!+#REF!+#REF!+#REF!+#REF!+#REF!+#REF!+#REF!+#REF!+#REF!+#REF!+#REF!+#REF!+#REF!+#REF!+#REF!+#REF!+#REF!+#REF!+#REF!+#REF!+#REF!+#REF!+#REF!+#REF!+#REF!+#REF!+#REF!+#REF!+#REF!+#REF!</f>
        <v>#REF!</v>
      </c>
      <c r="G8" s="4"/>
      <c r="H8" s="4" t="e">
        <f>E8-F8-G8</f>
        <v>#REF!</v>
      </c>
      <c r="I8" s="2">
        <v>600</v>
      </c>
      <c r="J8" s="47" t="e">
        <f>H8+I8</f>
        <v>#REF!</v>
      </c>
      <c r="K8" s="40"/>
      <c r="L8" s="43"/>
      <c r="M8" s="43"/>
      <c r="N8" s="44"/>
      <c r="O8" s="45"/>
      <c r="R8" s="51">
        <v>5800</v>
      </c>
      <c r="S8" s="51"/>
    </row>
    <row r="9" spans="1:19" ht="9" customHeight="1">
      <c r="A9" s="99"/>
      <c r="B9" s="8" t="s">
        <v>10</v>
      </c>
      <c r="C9" s="4"/>
      <c r="D9" s="4" t="e">
        <f>#REF!+#REF!+#REF!+#REF!+#REF!+#REF!+#REF!+#REF!+#REF!+#REF!+#REF!+#REF!+#REF!+#REF!+#REF!+#REF!+#REF!+#REF!+#REF!+#REF!+#REF!+#REF!+#REF!+#REF!+#REF!+#REF!+#REF!+#REF!+#REF!+#REF!+#REF!</f>
        <v>#REF!</v>
      </c>
      <c r="E9" s="4" t="e">
        <f t="shared" si="0"/>
        <v>#REF!</v>
      </c>
      <c r="F9" s="4" t="e">
        <f>#REF!+#REF!+#REF!+#REF!+#REF!+#REF!+#REF!+#REF!+#REF!+#REF!+#REF!+#REF!+#REF!+#REF!+#REF!+#REF!+#REF!+#REF!+#REF!+#REF!+#REF!+#REF!+#REF!+#REF!+#REF!+#REF!+#REF!+#REF!+#REF!+#REF!+#REF!</f>
        <v>#REF!</v>
      </c>
      <c r="G9" s="4"/>
      <c r="H9" s="4" t="e">
        <f t="shared" ref="H9:H72" si="3">E9-F9-G9</f>
        <v>#REF!</v>
      </c>
      <c r="I9" s="9">
        <f>-755-400</f>
        <v>-1155</v>
      </c>
      <c r="J9" s="47" t="e">
        <f t="shared" si="2"/>
        <v>#REF!</v>
      </c>
      <c r="K9" s="40"/>
      <c r="L9" s="43"/>
      <c r="M9" s="43"/>
      <c r="N9" s="44"/>
      <c r="O9" s="45"/>
      <c r="R9" s="51"/>
      <c r="S9" s="51"/>
    </row>
    <row r="10" spans="1:19" ht="9" customHeight="1">
      <c r="A10" s="99"/>
      <c r="B10" s="8" t="s">
        <v>11</v>
      </c>
      <c r="C10" s="4"/>
      <c r="D10" s="4" t="e">
        <f>#REF!+#REF!+#REF!+#REF!+#REF!+#REF!+#REF!+#REF!+#REF!+#REF!+#REF!+#REF!+#REF!+#REF!+#REF!+#REF!+#REF!+#REF!+#REF!+#REF!+#REF!+#REF!+#REF!+#REF!+#REF!+#REF!+#REF!+#REF!+#REF!+#REF!+#REF!</f>
        <v>#REF!</v>
      </c>
      <c r="E10" s="4" t="e">
        <f>SUM(C10:D10)</f>
        <v>#REF!</v>
      </c>
      <c r="F10" s="4" t="e">
        <f>#REF!+#REF!+#REF!+#REF!+#REF!+#REF!+#REF!+#REF!+#REF!+#REF!+#REF!+#REF!+#REF!+#REF!+#REF!+#REF!+#REF!+#REF!+#REF!+#REF!+#REF!+#REF!+#REF!+#REF!+#REF!+#REF!+#REF!+#REF!+#REF!+#REF!+#REF!</f>
        <v>#REF!</v>
      </c>
      <c r="G10" s="4"/>
      <c r="H10" s="4" t="e">
        <f t="shared" si="3"/>
        <v>#REF!</v>
      </c>
      <c r="I10" s="9">
        <v>512</v>
      </c>
      <c r="J10" s="50" t="e">
        <f t="shared" si="2"/>
        <v>#REF!</v>
      </c>
      <c r="K10" s="40"/>
      <c r="L10" s="43"/>
      <c r="M10" s="43"/>
      <c r="N10" s="44"/>
      <c r="O10" s="45"/>
      <c r="R10" s="51">
        <v>1960</v>
      </c>
      <c r="S10" s="51"/>
    </row>
    <row r="11" spans="1:19" ht="9" customHeight="1">
      <c r="A11" s="99"/>
      <c r="B11" s="8" t="s">
        <v>12</v>
      </c>
      <c r="C11" s="4"/>
      <c r="D11" s="4" t="e">
        <f>#REF!+#REF!+#REF!+#REF!+#REF!+#REF!+#REF!+#REF!+#REF!+#REF!+#REF!+#REF!+#REF!+#REF!+#REF!+#REF!+#REF!+#REF!+#REF!+#REF!+#REF!+#REF!+#REF!+#REF!+#REF!+#REF!+#REF!+#REF!+#REF!+#REF!+#REF!</f>
        <v>#REF!</v>
      </c>
      <c r="E11" s="4" t="e">
        <f t="shared" si="0"/>
        <v>#REF!</v>
      </c>
      <c r="F11" s="4" t="e">
        <f>#REF!+#REF!+#REF!+#REF!+#REF!+#REF!+#REF!+#REF!+#REF!+#REF!+#REF!+#REF!+#REF!+#REF!+#REF!+#REF!+#REF!+#REF!+#REF!+#REF!+#REF!+#REF!+#REF!+#REF!+#REF!+#REF!+#REF!+#REF!+#REF!+#REF!+#REF!</f>
        <v>#REF!</v>
      </c>
      <c r="G11" s="4"/>
      <c r="H11" s="4" t="e">
        <f t="shared" si="3"/>
        <v>#REF!</v>
      </c>
      <c r="I11" s="2">
        <f>-2622-700</f>
        <v>-3322</v>
      </c>
      <c r="J11" s="48" t="e">
        <f t="shared" si="2"/>
        <v>#REF!</v>
      </c>
      <c r="K11" s="40" t="s">
        <v>93</v>
      </c>
      <c r="L11" s="43"/>
      <c r="M11" s="43"/>
      <c r="N11" s="44"/>
      <c r="O11" s="45"/>
      <c r="R11" s="51">
        <v>3650</v>
      </c>
      <c r="S11" s="51"/>
    </row>
    <row r="12" spans="1:19" ht="9" customHeight="1">
      <c r="A12" s="99"/>
      <c r="B12" s="8" t="s">
        <v>13</v>
      </c>
      <c r="C12" s="4"/>
      <c r="D12" s="4" t="e">
        <f>#REF!+#REF!+#REF!+#REF!+#REF!+#REF!+#REF!+#REF!+#REF!+#REF!+#REF!+#REF!+#REF!+#REF!+#REF!+#REF!+#REF!+#REF!+#REF!+#REF!+#REF!+#REF!+#REF!+#REF!+#REF!+#REF!+#REF!+#REF!+#REF!+#REF!+#REF!</f>
        <v>#REF!</v>
      </c>
      <c r="E12" s="4" t="e">
        <f t="shared" si="0"/>
        <v>#REF!</v>
      </c>
      <c r="F12" s="4" t="e">
        <f>#REF!+#REF!+#REF!+#REF!+#REF!+#REF!+#REF!+#REF!+#REF!+#REF!+#REF!+#REF!+#REF!+#REF!+#REF!+#REF!+#REF!+#REF!+#REF!+#REF!+#REF!+#REF!+#REF!+#REF!+#REF!+#REF!+#REF!+#REF!+#REF!+#REF!+#REF!</f>
        <v>#REF!</v>
      </c>
      <c r="G12" s="4"/>
      <c r="H12" s="4" t="e">
        <f t="shared" si="3"/>
        <v>#REF!</v>
      </c>
      <c r="I12" s="2">
        <f>-11554-300+1500+2000+700+600+4000</f>
        <v>-3054</v>
      </c>
      <c r="J12" s="47" t="e">
        <f t="shared" si="2"/>
        <v>#REF!</v>
      </c>
      <c r="K12" s="40" t="s">
        <v>93</v>
      </c>
      <c r="L12" s="43" t="s">
        <v>92</v>
      </c>
      <c r="M12" s="43" t="s">
        <v>92</v>
      </c>
      <c r="N12" s="44"/>
      <c r="O12" s="45"/>
      <c r="R12" s="51">
        <v>11400</v>
      </c>
      <c r="S12" s="51"/>
    </row>
    <row r="13" spans="1:19" ht="9" customHeight="1">
      <c r="A13" s="99"/>
      <c r="B13" s="8" t="s">
        <v>14</v>
      </c>
      <c r="C13" s="4"/>
      <c r="D13" s="4" t="e">
        <f>#REF!+#REF!+#REF!+#REF!+#REF!+#REF!+#REF!+#REF!+#REF!+#REF!+#REF!+#REF!+#REF!+#REF!+#REF!+#REF!+#REF!+#REF!+#REF!+#REF!+#REF!+#REF!+#REF!+#REF!+#REF!+#REF!+#REF!+#REF!+#REF!+#REF!+#REF!</f>
        <v>#REF!</v>
      </c>
      <c r="E13" s="4" t="e">
        <f t="shared" si="0"/>
        <v>#REF!</v>
      </c>
      <c r="F13" s="4" t="e">
        <f>#REF!+#REF!+#REF!+#REF!+#REF!+#REF!+#REF!+#REF!+#REF!+#REF!+#REF!+#REF!+#REF!+#REF!+#REF!+#REF!+#REF!+#REF!+#REF!+#REF!+#REF!+#REF!+#REF!+#REF!+#REF!+#REF!+#REF!+#REF!+#REF!+#REF!+#REF!</f>
        <v>#REF!</v>
      </c>
      <c r="G13" s="4"/>
      <c r="H13" s="4" t="e">
        <f t="shared" si="3"/>
        <v>#REF!</v>
      </c>
      <c r="I13" s="9">
        <v>0</v>
      </c>
      <c r="J13" s="9" t="e">
        <f t="shared" si="2"/>
        <v>#REF!</v>
      </c>
      <c r="K13" s="40"/>
      <c r="L13" s="43"/>
      <c r="M13" s="43"/>
      <c r="N13" s="44"/>
      <c r="O13" s="45"/>
      <c r="R13" s="51"/>
      <c r="S13" s="51"/>
    </row>
    <row r="14" spans="1:19" ht="9" customHeight="1">
      <c r="A14" s="99"/>
      <c r="B14" s="8" t="s">
        <v>15</v>
      </c>
      <c r="C14" s="4"/>
      <c r="D14" s="4" t="e">
        <f>#REF!+#REF!+#REF!+#REF!+#REF!+#REF!+#REF!+#REF!+#REF!+#REF!+#REF!+#REF!+#REF!+#REF!+#REF!+#REF!+#REF!+#REF!+#REF!+#REF!+#REF!+#REF!+#REF!+#REF!+#REF!+#REF!+#REF!+#REF!+#REF!+#REF!+#REF!</f>
        <v>#REF!</v>
      </c>
      <c r="E14" s="4" t="e">
        <f t="shared" si="0"/>
        <v>#REF!</v>
      </c>
      <c r="F14" s="4" t="e">
        <f>#REF!+#REF!+#REF!+#REF!+#REF!+#REF!+#REF!+#REF!+#REF!+#REF!+#REF!+#REF!+#REF!+#REF!+#REF!+#REF!+#REF!+#REF!+#REF!+#REF!+#REF!+#REF!+#REF!+#REF!+#REF!+#REF!+#REF!+#REF!+#REF!+#REF!+#REF!</f>
        <v>#REF!</v>
      </c>
      <c r="G14" s="4"/>
      <c r="H14" s="4" t="e">
        <f t="shared" si="3"/>
        <v>#REF!</v>
      </c>
      <c r="I14" s="2">
        <v>-200</v>
      </c>
      <c r="J14" s="50" t="e">
        <f t="shared" si="2"/>
        <v>#REF!</v>
      </c>
      <c r="K14" s="40"/>
      <c r="L14" s="43"/>
      <c r="M14" s="43"/>
      <c r="N14" s="44"/>
      <c r="O14" s="45"/>
      <c r="R14" s="51">
        <v>1360</v>
      </c>
      <c r="S14" s="51"/>
    </row>
    <row r="15" spans="1:19" ht="9" customHeight="1">
      <c r="A15" s="99"/>
      <c r="B15" s="8" t="s">
        <v>16</v>
      </c>
      <c r="C15" s="4"/>
      <c r="D15" s="4" t="e">
        <f>#REF!+#REF!+#REF!+#REF!+#REF!+#REF!+#REF!+#REF!+#REF!+#REF!+#REF!+#REF!+#REF!+#REF!+#REF!+#REF!+#REF!+#REF!+#REF!+#REF!+#REF!+#REF!+#REF!+#REF!+#REF!+#REF!+#REF!+#REF!+#REF!+#REF!+#REF!</f>
        <v>#REF!</v>
      </c>
      <c r="E15" s="4" t="e">
        <f>SUM(C15:D15)</f>
        <v>#REF!</v>
      </c>
      <c r="F15" s="4" t="e">
        <f>#REF!+#REF!+#REF!+#REF!+#REF!+#REF!+#REF!+#REF!+#REF!+#REF!+#REF!+#REF!+#REF!+#REF!+#REF!+#REF!+#REF!+#REF!+#REF!+#REF!+#REF!+#REF!+#REF!+#REF!+#REF!+#REF!+#REF!+#REF!+#REF!+#REF!+#REF!</f>
        <v>#REF!</v>
      </c>
      <c r="G15" s="4"/>
      <c r="H15" s="4" t="e">
        <f t="shared" si="3"/>
        <v>#REF!</v>
      </c>
      <c r="I15" s="9">
        <f>144+500</f>
        <v>644</v>
      </c>
      <c r="J15" s="47" t="e">
        <f t="shared" si="2"/>
        <v>#REF!</v>
      </c>
      <c r="K15" s="40"/>
      <c r="L15" s="43"/>
      <c r="M15" s="43"/>
      <c r="N15" s="44"/>
      <c r="O15" s="45"/>
      <c r="R15" s="51">
        <v>1920</v>
      </c>
      <c r="S15" s="51"/>
    </row>
    <row r="16" spans="1:19" ht="9" customHeight="1">
      <c r="A16" s="100"/>
      <c r="B16" s="10" t="s">
        <v>57</v>
      </c>
      <c r="C16" s="4"/>
      <c r="D16" s="4" t="e">
        <f>#REF!+#REF!+#REF!+#REF!+#REF!+#REF!+#REF!+#REF!+#REF!+#REF!+#REF!+#REF!+#REF!+#REF!+#REF!+#REF!+#REF!+#REF!+#REF!+#REF!+#REF!+#REF!+#REF!+#REF!+#REF!+#REF!+#REF!+#REF!+#REF!+#REF!+#REF!</f>
        <v>#REF!</v>
      </c>
      <c r="E16" s="5" t="e">
        <f t="shared" ref="E16" si="4">SUM(E6:E15)</f>
        <v>#REF!</v>
      </c>
      <c r="F16" s="4" t="e">
        <f>#REF!+#REF!+#REF!+#REF!+#REF!+#REF!+#REF!+#REF!+#REF!+#REF!+#REF!+#REF!+#REF!+#REF!+#REF!+#REF!+#REF!+#REF!+#REF!+#REF!+#REF!+#REF!+#REF!+#REF!+#REF!+#REF!+#REF!+#REF!+#REF!+#REF!+#REF!</f>
        <v>#REF!</v>
      </c>
      <c r="G16" s="5"/>
      <c r="H16" s="4" t="e">
        <f t="shared" si="3"/>
        <v>#REF!</v>
      </c>
      <c r="I16" s="35"/>
      <c r="J16" s="35"/>
      <c r="K16" s="40"/>
      <c r="L16" s="43"/>
      <c r="M16" s="43"/>
      <c r="N16" s="44"/>
      <c r="O16" s="45"/>
      <c r="R16" s="51"/>
      <c r="S16" s="51"/>
    </row>
    <row r="17" spans="1:19" ht="9" customHeight="1">
      <c r="A17" s="101" t="s">
        <v>59</v>
      </c>
      <c r="B17" s="8" t="s">
        <v>40</v>
      </c>
      <c r="C17" s="4"/>
      <c r="D17" s="4" t="e">
        <f>#REF!+#REF!+#REF!+#REF!+#REF!+#REF!+#REF!+#REF!+#REF!+#REF!+#REF!+#REF!+#REF!+#REF!+#REF!+#REF!+#REF!+#REF!+#REF!+#REF!+#REF!+#REF!+#REF!+#REF!+#REF!+#REF!+#REF!+#REF!+#REF!+#REF!+#REF!</f>
        <v>#REF!</v>
      </c>
      <c r="E17" s="4" t="e">
        <f>SUM(C17:D17)</f>
        <v>#REF!</v>
      </c>
      <c r="F17" s="4" t="e">
        <f>#REF!+#REF!+#REF!+#REF!+#REF!+#REF!+#REF!+#REF!+#REF!+#REF!+#REF!+#REF!+#REF!+#REF!+#REF!+#REF!+#REF!+#REF!+#REF!+#REF!+#REF!+#REF!+#REF!+#REF!+#REF!+#REF!+#REF!+#REF!+#REF!+#REF!+#REF!</f>
        <v>#REF!</v>
      </c>
      <c r="G17" s="4"/>
      <c r="H17" s="4" t="e">
        <f t="shared" si="3"/>
        <v>#REF!</v>
      </c>
      <c r="I17" s="9">
        <f>-716-900</f>
        <v>-1616</v>
      </c>
      <c r="J17" s="47" t="e">
        <f t="shared" si="2"/>
        <v>#REF!</v>
      </c>
      <c r="K17" s="41"/>
      <c r="L17" s="43"/>
      <c r="M17" s="43"/>
      <c r="N17" s="44"/>
      <c r="O17" s="45"/>
      <c r="R17" s="51"/>
      <c r="S17" s="51"/>
    </row>
    <row r="18" spans="1:19" ht="9" customHeight="1">
      <c r="A18" s="102"/>
      <c r="B18" s="11" t="s">
        <v>96</v>
      </c>
      <c r="C18" s="4"/>
      <c r="D18" s="4" t="e">
        <f>#REF!+#REF!+#REF!+#REF!+#REF!+#REF!+#REF!+#REF!+#REF!+#REF!+#REF!+#REF!+#REF!+#REF!+#REF!+#REF!+#REF!+#REF!+#REF!+#REF!+#REF!+#REF!+#REF!+#REF!+#REF!+#REF!+#REF!+#REF!+#REF!+#REF!+#REF!</f>
        <v>#REF!</v>
      </c>
      <c r="E18" s="4" t="e">
        <f t="shared" ref="E18:E64" si="5">SUM(C18:D18)</f>
        <v>#REF!</v>
      </c>
      <c r="F18" s="4" t="e">
        <f>#REF!+#REF!+#REF!+#REF!+#REF!+#REF!+#REF!+#REF!+#REF!+#REF!+#REF!+#REF!+#REF!+#REF!+#REF!+#REF!+#REF!+#REF!+#REF!+#REF!+#REF!+#REF!+#REF!+#REF!+#REF!+#REF!+#REF!+#REF!+#REF!+#REF!+#REF!</f>
        <v>#REF!</v>
      </c>
      <c r="G18" s="4"/>
      <c r="H18" s="4" t="e">
        <f t="shared" si="3"/>
        <v>#REF!</v>
      </c>
      <c r="I18" s="9">
        <v>0</v>
      </c>
      <c r="J18" s="47" t="e">
        <f t="shared" si="2"/>
        <v>#REF!</v>
      </c>
      <c r="K18" s="41"/>
      <c r="L18" s="43"/>
      <c r="M18" s="43"/>
      <c r="N18" s="44"/>
      <c r="O18" s="45"/>
      <c r="R18" s="51"/>
      <c r="S18" s="51"/>
    </row>
    <row r="19" spans="1:19" ht="9" customHeight="1">
      <c r="A19" s="102"/>
      <c r="B19" s="8" t="s">
        <v>55</v>
      </c>
      <c r="C19" s="4"/>
      <c r="D19" s="4" t="e">
        <f>#REF!+#REF!+#REF!+#REF!+#REF!+#REF!+#REF!+#REF!+#REF!+#REF!+#REF!+#REF!+#REF!+#REF!+#REF!+#REF!+#REF!+#REF!+#REF!+#REF!+#REF!+#REF!+#REF!+#REF!+#REF!+#REF!+#REF!+#REF!+#REF!+#REF!+#REF!</f>
        <v>#REF!</v>
      </c>
      <c r="E19" s="4" t="e">
        <f t="shared" si="5"/>
        <v>#REF!</v>
      </c>
      <c r="F19" s="4" t="e">
        <f>#REF!+#REF!+#REF!+#REF!+#REF!+#REF!+#REF!+#REF!+#REF!+#REF!+#REF!+#REF!+#REF!+#REF!+#REF!+#REF!+#REF!+#REF!+#REF!+#REF!+#REF!+#REF!+#REF!+#REF!+#REF!+#REF!+#REF!+#REF!+#REF!+#REF!+#REF!</f>
        <v>#REF!</v>
      </c>
      <c r="G19" s="4"/>
      <c r="H19" s="4" t="e">
        <f t="shared" si="3"/>
        <v>#REF!</v>
      </c>
      <c r="I19" s="9">
        <v>-33</v>
      </c>
      <c r="J19" s="47" t="e">
        <f t="shared" si="2"/>
        <v>#REF!</v>
      </c>
      <c r="K19" s="41"/>
      <c r="L19" s="43"/>
      <c r="M19" s="43"/>
      <c r="N19" s="44"/>
      <c r="O19" s="45"/>
      <c r="R19" s="51">
        <v>5200</v>
      </c>
      <c r="S19" s="51"/>
    </row>
    <row r="20" spans="1:19" ht="9" customHeight="1">
      <c r="A20" s="102"/>
      <c r="B20" s="8" t="s">
        <v>28</v>
      </c>
      <c r="C20" s="4"/>
      <c r="D20" s="4" t="e">
        <f>#REF!+#REF!+#REF!+#REF!+#REF!+#REF!+#REF!+#REF!+#REF!+#REF!+#REF!+#REF!+#REF!+#REF!+#REF!+#REF!+#REF!+#REF!+#REF!+#REF!+#REF!+#REF!+#REF!+#REF!+#REF!+#REF!+#REF!+#REF!+#REF!+#REF!+#REF!</f>
        <v>#REF!</v>
      </c>
      <c r="E20" s="4" t="e">
        <f t="shared" si="5"/>
        <v>#REF!</v>
      </c>
      <c r="F20" s="4" t="e">
        <f>#REF!+#REF!+#REF!+#REF!+#REF!+#REF!+#REF!+#REF!+#REF!+#REF!+#REF!+#REF!+#REF!+#REF!+#REF!+#REF!+#REF!+#REF!+#REF!+#REF!+#REF!+#REF!+#REF!+#REF!+#REF!+#REF!+#REF!+#REF!+#REF!+#REF!+#REF!</f>
        <v>#REF!</v>
      </c>
      <c r="G20" s="4"/>
      <c r="H20" s="4" t="e">
        <f t="shared" si="3"/>
        <v>#REF!</v>
      </c>
      <c r="I20" s="9">
        <v>-1113</v>
      </c>
      <c r="J20" s="47" t="e">
        <f t="shared" si="2"/>
        <v>#REF!</v>
      </c>
      <c r="K20" s="41"/>
      <c r="L20" s="43"/>
      <c r="M20" s="43"/>
      <c r="N20" s="44"/>
      <c r="O20" s="45"/>
      <c r="R20" s="51">
        <v>4400</v>
      </c>
      <c r="S20" s="51"/>
    </row>
    <row r="21" spans="1:19" ht="9" customHeight="1">
      <c r="A21" s="102"/>
      <c r="B21" s="8" t="s">
        <v>29</v>
      </c>
      <c r="C21" s="4"/>
      <c r="D21" s="4" t="e">
        <f>#REF!+#REF!+#REF!+#REF!+#REF!+#REF!+#REF!+#REF!+#REF!+#REF!+#REF!+#REF!+#REF!+#REF!+#REF!+#REF!+#REF!+#REF!+#REF!+#REF!+#REF!+#REF!+#REF!+#REF!+#REF!+#REF!+#REF!+#REF!+#REF!+#REF!+#REF!</f>
        <v>#REF!</v>
      </c>
      <c r="E21" s="4" t="e">
        <f t="shared" si="5"/>
        <v>#REF!</v>
      </c>
      <c r="F21" s="4" t="e">
        <f>#REF!+#REF!+#REF!+#REF!+#REF!+#REF!+#REF!+#REF!+#REF!+#REF!+#REF!+#REF!+#REF!+#REF!+#REF!+#REF!+#REF!+#REF!+#REF!+#REF!+#REF!+#REF!+#REF!+#REF!+#REF!+#REF!+#REF!+#REF!+#REF!+#REF!+#REF!</f>
        <v>#REF!</v>
      </c>
      <c r="G21" s="4"/>
      <c r="H21" s="4" t="e">
        <f t="shared" si="3"/>
        <v>#REF!</v>
      </c>
      <c r="I21" s="2">
        <v>0</v>
      </c>
      <c r="J21" s="9" t="e">
        <f t="shared" si="2"/>
        <v>#REF!</v>
      </c>
      <c r="K21" s="40"/>
      <c r="L21" s="43"/>
      <c r="M21" s="43"/>
      <c r="N21" s="44"/>
      <c r="O21" s="45"/>
      <c r="R21" s="51"/>
      <c r="S21" s="51"/>
    </row>
    <row r="22" spans="1:19" ht="9" customHeight="1">
      <c r="A22" s="102"/>
      <c r="B22" s="8" t="s">
        <v>30</v>
      </c>
      <c r="C22" s="4"/>
      <c r="D22" s="4" t="e">
        <f>#REF!+#REF!+#REF!+#REF!+#REF!+#REF!+#REF!+#REF!+#REF!+#REF!+#REF!+#REF!+#REF!+#REF!+#REF!+#REF!+#REF!+#REF!+#REF!+#REF!+#REF!+#REF!+#REF!+#REF!+#REF!+#REF!+#REF!+#REF!+#REF!+#REF!+#REF!</f>
        <v>#REF!</v>
      </c>
      <c r="E22" s="4" t="e">
        <f t="shared" si="5"/>
        <v>#REF!</v>
      </c>
      <c r="F22" s="4" t="e">
        <f>#REF!+#REF!+#REF!+#REF!+#REF!+#REF!+#REF!+#REF!+#REF!+#REF!+#REF!+#REF!+#REF!+#REF!+#REF!+#REF!+#REF!+#REF!+#REF!+#REF!+#REF!+#REF!+#REF!+#REF!+#REF!+#REF!+#REF!+#REF!+#REF!+#REF!+#REF!</f>
        <v>#REF!</v>
      </c>
      <c r="G22" s="4"/>
      <c r="H22" s="4" t="e">
        <f t="shared" si="3"/>
        <v>#REF!</v>
      </c>
      <c r="I22" s="9">
        <v>191</v>
      </c>
      <c r="J22" s="9" t="e">
        <f t="shared" si="2"/>
        <v>#REF!</v>
      </c>
      <c r="K22" s="40"/>
      <c r="L22" s="43"/>
      <c r="M22" s="43"/>
      <c r="N22" s="44"/>
      <c r="O22" s="45"/>
      <c r="R22" s="51"/>
      <c r="S22" s="51"/>
    </row>
    <row r="23" spans="1:19" ht="9" customHeight="1">
      <c r="A23" s="102"/>
      <c r="B23" s="8" t="s">
        <v>88</v>
      </c>
      <c r="C23" s="4"/>
      <c r="D23" s="4" t="e">
        <f>#REF!+#REF!+#REF!+#REF!+#REF!+#REF!+#REF!+#REF!+#REF!+#REF!+#REF!+#REF!+#REF!+#REF!+#REF!+#REF!+#REF!+#REF!+#REF!+#REF!+#REF!+#REF!+#REF!+#REF!+#REF!+#REF!+#REF!+#REF!+#REF!+#REF!+#REF!</f>
        <v>#REF!</v>
      </c>
      <c r="E23" s="4" t="e">
        <f t="shared" si="5"/>
        <v>#REF!</v>
      </c>
      <c r="F23" s="4" t="e">
        <f>#REF!+#REF!+#REF!+#REF!+#REF!+#REF!+#REF!+#REF!+#REF!+#REF!+#REF!+#REF!+#REF!+#REF!+#REF!+#REF!+#REF!+#REF!+#REF!+#REF!+#REF!+#REF!+#REF!+#REF!+#REF!+#REF!+#REF!+#REF!+#REF!+#REF!+#REF!</f>
        <v>#REF!</v>
      </c>
      <c r="G23" s="4"/>
      <c r="H23" s="4" t="e">
        <f t="shared" si="3"/>
        <v>#REF!</v>
      </c>
      <c r="I23" s="2">
        <v>1027</v>
      </c>
      <c r="J23" s="47" t="e">
        <f t="shared" si="2"/>
        <v>#REF!</v>
      </c>
      <c r="K23" s="40" t="s">
        <v>93</v>
      </c>
      <c r="L23" s="43"/>
      <c r="M23" s="43"/>
      <c r="N23" s="44"/>
      <c r="O23" s="45"/>
      <c r="R23" s="51"/>
      <c r="S23" s="51"/>
    </row>
    <row r="24" spans="1:19" ht="9" customHeight="1">
      <c r="A24" s="102"/>
      <c r="B24" s="8" t="s">
        <v>54</v>
      </c>
      <c r="C24" s="4"/>
      <c r="D24" s="4" t="e">
        <f>#REF!+#REF!+#REF!+#REF!+#REF!+#REF!+#REF!+#REF!+#REF!+#REF!+#REF!+#REF!+#REF!+#REF!+#REF!+#REF!+#REF!+#REF!+#REF!+#REF!+#REF!+#REF!+#REF!+#REF!+#REF!+#REF!+#REF!+#REF!+#REF!+#REF!+#REF!</f>
        <v>#REF!</v>
      </c>
      <c r="E24" s="4" t="e">
        <f t="shared" si="5"/>
        <v>#REF!</v>
      </c>
      <c r="F24" s="4" t="e">
        <f>#REF!+#REF!+#REF!+#REF!+#REF!+#REF!+#REF!+#REF!+#REF!+#REF!+#REF!+#REF!+#REF!+#REF!+#REF!+#REF!+#REF!+#REF!+#REF!+#REF!+#REF!+#REF!+#REF!+#REF!+#REF!+#REF!+#REF!+#REF!+#REF!+#REF!+#REF!</f>
        <v>#REF!</v>
      </c>
      <c r="G24" s="4"/>
      <c r="H24" s="4" t="e">
        <f t="shared" si="3"/>
        <v>#REF!</v>
      </c>
      <c r="I24" s="9">
        <v>0</v>
      </c>
      <c r="J24" s="9" t="e">
        <f t="shared" si="2"/>
        <v>#REF!</v>
      </c>
      <c r="K24" s="40"/>
      <c r="L24" s="43"/>
      <c r="M24" s="43"/>
      <c r="N24" s="44"/>
      <c r="O24" s="45"/>
      <c r="R24" s="51"/>
      <c r="S24" s="51"/>
    </row>
    <row r="25" spans="1:19" ht="9" customHeight="1">
      <c r="A25" s="102"/>
      <c r="B25" s="8" t="s">
        <v>81</v>
      </c>
      <c r="C25" s="4"/>
      <c r="D25" s="4" t="e">
        <f>#REF!+#REF!+#REF!+#REF!+#REF!+#REF!+#REF!+#REF!+#REF!+#REF!+#REF!+#REF!+#REF!+#REF!+#REF!+#REF!+#REF!+#REF!+#REF!+#REF!+#REF!+#REF!+#REF!+#REF!+#REF!+#REF!+#REF!+#REF!+#REF!+#REF!+#REF!</f>
        <v>#REF!</v>
      </c>
      <c r="E25" s="4" t="e">
        <f t="shared" si="5"/>
        <v>#REF!</v>
      </c>
      <c r="F25" s="4" t="e">
        <f>#REF!+#REF!+#REF!+#REF!+#REF!+#REF!+#REF!+#REF!+#REF!+#REF!+#REF!+#REF!+#REF!+#REF!+#REF!+#REF!+#REF!+#REF!+#REF!+#REF!+#REF!+#REF!+#REF!+#REF!+#REF!+#REF!+#REF!+#REF!+#REF!+#REF!+#REF!</f>
        <v>#REF!</v>
      </c>
      <c r="G25" s="4"/>
      <c r="H25" s="4" t="e">
        <f t="shared" si="3"/>
        <v>#REF!</v>
      </c>
      <c r="I25" s="9">
        <v>-750</v>
      </c>
      <c r="J25" s="9" t="e">
        <f t="shared" si="2"/>
        <v>#REF!</v>
      </c>
      <c r="K25" s="40"/>
      <c r="L25" s="43"/>
      <c r="M25" s="43"/>
      <c r="N25" s="44"/>
      <c r="O25" s="45"/>
      <c r="R25" s="51"/>
      <c r="S25" s="51"/>
    </row>
    <row r="26" spans="1:19" ht="9" customHeight="1">
      <c r="A26" s="102"/>
      <c r="B26" s="8" t="s">
        <v>52</v>
      </c>
      <c r="C26" s="4"/>
      <c r="D26" s="4" t="e">
        <f>#REF!+#REF!+#REF!+#REF!+#REF!+#REF!+#REF!+#REF!+#REF!+#REF!+#REF!+#REF!+#REF!+#REF!+#REF!+#REF!+#REF!+#REF!+#REF!+#REF!+#REF!+#REF!+#REF!+#REF!+#REF!+#REF!+#REF!+#REF!+#REF!+#REF!+#REF!</f>
        <v>#REF!</v>
      </c>
      <c r="E26" s="4" t="e">
        <f t="shared" si="5"/>
        <v>#REF!</v>
      </c>
      <c r="F26" s="4" t="e">
        <f>#REF!+#REF!+#REF!+#REF!+#REF!+#REF!+#REF!+#REF!+#REF!+#REF!+#REF!+#REF!+#REF!+#REF!+#REF!+#REF!+#REF!+#REF!+#REF!+#REF!+#REF!+#REF!+#REF!+#REF!+#REF!+#REF!+#REF!+#REF!+#REF!+#REF!+#REF!</f>
        <v>#REF!</v>
      </c>
      <c r="G26" s="4"/>
      <c r="H26" s="4" t="e">
        <f t="shared" si="3"/>
        <v>#REF!</v>
      </c>
      <c r="I26" s="9">
        <v>298</v>
      </c>
      <c r="J26" s="50" t="e">
        <f t="shared" si="2"/>
        <v>#REF!</v>
      </c>
      <c r="K26" s="40"/>
      <c r="L26" s="43" t="s">
        <v>92</v>
      </c>
      <c r="M26" s="43" t="s">
        <v>92</v>
      </c>
      <c r="N26" s="44"/>
      <c r="O26" s="45"/>
      <c r="R26" s="51"/>
      <c r="S26" s="51"/>
    </row>
    <row r="27" spans="1:19" ht="9" customHeight="1">
      <c r="A27" s="102"/>
      <c r="B27" s="8" t="s">
        <v>53</v>
      </c>
      <c r="C27" s="4"/>
      <c r="D27" s="4" t="e">
        <f>#REF!+#REF!+#REF!+#REF!+#REF!+#REF!+#REF!+#REF!+#REF!+#REF!+#REF!+#REF!+#REF!+#REF!+#REF!+#REF!+#REF!+#REF!+#REF!+#REF!+#REF!+#REF!+#REF!+#REF!+#REF!+#REF!+#REF!+#REF!+#REF!+#REF!+#REF!</f>
        <v>#REF!</v>
      </c>
      <c r="E27" s="4" t="e">
        <f t="shared" si="5"/>
        <v>#REF!</v>
      </c>
      <c r="F27" s="4" t="e">
        <f>#REF!+#REF!+#REF!+#REF!+#REF!+#REF!+#REF!+#REF!+#REF!+#REF!+#REF!+#REF!+#REF!+#REF!+#REF!+#REF!+#REF!+#REF!+#REF!+#REF!+#REF!+#REF!+#REF!+#REF!+#REF!+#REF!+#REF!+#REF!+#REF!+#REF!+#REF!</f>
        <v>#REF!</v>
      </c>
      <c r="G27" s="4"/>
      <c r="H27" s="4" t="e">
        <f t="shared" si="3"/>
        <v>#REF!</v>
      </c>
      <c r="I27" s="9">
        <v>0</v>
      </c>
      <c r="J27" s="9" t="e">
        <f t="shared" si="2"/>
        <v>#REF!</v>
      </c>
      <c r="K27" s="40"/>
      <c r="L27" s="43"/>
      <c r="M27" s="43"/>
      <c r="N27" s="44"/>
      <c r="O27" s="45"/>
      <c r="R27" s="51"/>
      <c r="S27" s="51"/>
    </row>
    <row r="28" spans="1:19" ht="9" customHeight="1">
      <c r="A28" s="102"/>
      <c r="B28" s="8" t="s">
        <v>46</v>
      </c>
      <c r="C28" s="4"/>
      <c r="D28" s="4" t="e">
        <f>#REF!+#REF!+#REF!+#REF!+#REF!+#REF!+#REF!+#REF!+#REF!+#REF!+#REF!+#REF!+#REF!+#REF!+#REF!+#REF!+#REF!+#REF!+#REF!+#REF!+#REF!+#REF!+#REF!+#REF!+#REF!+#REF!+#REF!+#REF!+#REF!+#REF!+#REF!</f>
        <v>#REF!</v>
      </c>
      <c r="E28" s="4" t="e">
        <f t="shared" si="5"/>
        <v>#REF!</v>
      </c>
      <c r="F28" s="4" t="e">
        <f>#REF!+#REF!+#REF!+#REF!+#REF!+#REF!+#REF!+#REF!+#REF!+#REF!+#REF!+#REF!+#REF!+#REF!+#REF!+#REF!+#REF!+#REF!+#REF!+#REF!+#REF!+#REF!+#REF!+#REF!+#REF!+#REF!+#REF!+#REF!+#REF!+#REF!+#REF!</f>
        <v>#REF!</v>
      </c>
      <c r="G28" s="4"/>
      <c r="H28" s="4" t="e">
        <f t="shared" si="3"/>
        <v>#REF!</v>
      </c>
      <c r="I28" s="9">
        <v>58</v>
      </c>
      <c r="J28" s="9" t="e">
        <f t="shared" si="2"/>
        <v>#REF!</v>
      </c>
      <c r="K28" s="40" t="s">
        <v>93</v>
      </c>
      <c r="L28" s="43"/>
      <c r="M28" s="43"/>
      <c r="N28" s="44"/>
      <c r="O28" s="45"/>
      <c r="R28" s="51"/>
      <c r="S28" s="51"/>
    </row>
    <row r="29" spans="1:19" ht="9" customHeight="1">
      <c r="A29" s="102"/>
      <c r="B29" s="8" t="s">
        <v>47</v>
      </c>
      <c r="C29" s="4"/>
      <c r="D29" s="4" t="e">
        <f>#REF!+#REF!+#REF!+#REF!+#REF!+#REF!+#REF!+#REF!+#REF!+#REF!+#REF!+#REF!+#REF!+#REF!+#REF!+#REF!+#REF!+#REF!+#REF!+#REF!+#REF!+#REF!+#REF!+#REF!+#REF!+#REF!+#REF!+#REF!+#REF!+#REF!+#REF!</f>
        <v>#REF!</v>
      </c>
      <c r="E29" s="4" t="e">
        <f t="shared" si="5"/>
        <v>#REF!</v>
      </c>
      <c r="F29" s="4" t="e">
        <f>#REF!+#REF!+#REF!+#REF!+#REF!+#REF!+#REF!+#REF!+#REF!+#REF!+#REF!+#REF!+#REF!+#REF!+#REF!+#REF!+#REF!+#REF!+#REF!+#REF!+#REF!+#REF!+#REF!+#REF!+#REF!+#REF!+#REF!+#REF!+#REF!+#REF!+#REF!</f>
        <v>#REF!</v>
      </c>
      <c r="G29" s="4"/>
      <c r="H29" s="4" t="e">
        <f t="shared" si="3"/>
        <v>#REF!</v>
      </c>
      <c r="I29" s="9">
        <f>-1713-700</f>
        <v>-2413</v>
      </c>
      <c r="J29" s="47" t="e">
        <f t="shared" si="2"/>
        <v>#REF!</v>
      </c>
      <c r="K29" s="40"/>
      <c r="L29" s="43"/>
      <c r="M29" s="43"/>
      <c r="N29" s="44"/>
      <c r="O29" s="45"/>
      <c r="R29" s="51"/>
      <c r="S29" s="51"/>
    </row>
    <row r="30" spans="1:19" ht="9" customHeight="1">
      <c r="A30" s="102"/>
      <c r="B30" s="8" t="s">
        <v>48</v>
      </c>
      <c r="C30" s="4"/>
      <c r="D30" s="4" t="e">
        <f>#REF!+#REF!+#REF!+#REF!+#REF!+#REF!+#REF!+#REF!+#REF!+#REF!+#REF!+#REF!+#REF!+#REF!+#REF!+#REF!+#REF!+#REF!+#REF!+#REF!+#REF!+#REF!+#REF!+#REF!+#REF!+#REF!+#REF!+#REF!+#REF!+#REF!+#REF!</f>
        <v>#REF!</v>
      </c>
      <c r="E30" s="4" t="e">
        <f t="shared" si="5"/>
        <v>#REF!</v>
      </c>
      <c r="F30" s="4" t="e">
        <f>#REF!+#REF!+#REF!+#REF!+#REF!+#REF!+#REF!+#REF!+#REF!+#REF!+#REF!+#REF!+#REF!+#REF!+#REF!+#REF!+#REF!+#REF!+#REF!+#REF!+#REF!+#REF!+#REF!+#REF!+#REF!+#REF!+#REF!+#REF!+#REF!+#REF!+#REF!</f>
        <v>#REF!</v>
      </c>
      <c r="G30" s="4"/>
      <c r="H30" s="4" t="e">
        <f t="shared" si="3"/>
        <v>#REF!</v>
      </c>
      <c r="I30" s="9">
        <f>-520-300</f>
        <v>-820</v>
      </c>
      <c r="J30" s="47" t="e">
        <f t="shared" si="2"/>
        <v>#REF!</v>
      </c>
      <c r="K30" s="40"/>
      <c r="L30" s="43"/>
      <c r="M30" s="43"/>
      <c r="N30" s="44"/>
      <c r="O30" s="45"/>
      <c r="R30" s="51"/>
      <c r="S30" s="51"/>
    </row>
    <row r="31" spans="1:19" ht="9" customHeight="1">
      <c r="A31" s="102"/>
      <c r="B31" s="8" t="s">
        <v>49</v>
      </c>
      <c r="C31" s="4"/>
      <c r="D31" s="4" t="e">
        <f>#REF!+#REF!+#REF!+#REF!+#REF!+#REF!+#REF!+#REF!+#REF!+#REF!+#REF!+#REF!+#REF!+#REF!+#REF!+#REF!+#REF!+#REF!+#REF!+#REF!+#REF!+#REF!+#REF!+#REF!+#REF!+#REF!+#REF!+#REF!+#REF!+#REF!+#REF!</f>
        <v>#REF!</v>
      </c>
      <c r="E31" s="4" t="e">
        <f t="shared" si="5"/>
        <v>#REF!</v>
      </c>
      <c r="F31" s="4" t="e">
        <f>#REF!+#REF!+#REF!+#REF!+#REF!+#REF!+#REF!+#REF!+#REF!+#REF!+#REF!+#REF!+#REF!+#REF!+#REF!+#REF!+#REF!+#REF!+#REF!+#REF!+#REF!+#REF!+#REF!+#REF!+#REF!+#REF!+#REF!+#REF!+#REF!+#REF!+#REF!</f>
        <v>#REF!</v>
      </c>
      <c r="G31" s="4"/>
      <c r="H31" s="4" t="e">
        <f t="shared" si="3"/>
        <v>#REF!</v>
      </c>
      <c r="I31" s="9">
        <v>50</v>
      </c>
      <c r="J31" s="9" t="e">
        <f t="shared" si="2"/>
        <v>#REF!</v>
      </c>
      <c r="K31" s="40"/>
      <c r="L31" s="43"/>
      <c r="M31" s="43"/>
      <c r="N31" s="44"/>
      <c r="O31" s="45"/>
      <c r="R31" s="51"/>
      <c r="S31" s="51"/>
    </row>
    <row r="32" spans="1:19" ht="9" customHeight="1">
      <c r="A32" s="102"/>
      <c r="B32" s="8" t="s">
        <v>50</v>
      </c>
      <c r="C32" s="4"/>
      <c r="D32" s="4" t="e">
        <f>#REF!+#REF!+#REF!+#REF!+#REF!+#REF!+#REF!+#REF!+#REF!+#REF!+#REF!+#REF!+#REF!+#REF!+#REF!+#REF!+#REF!+#REF!+#REF!+#REF!+#REF!+#REF!+#REF!+#REF!+#REF!+#REF!+#REF!+#REF!+#REF!+#REF!+#REF!</f>
        <v>#REF!</v>
      </c>
      <c r="E32" s="4" t="e">
        <f t="shared" si="5"/>
        <v>#REF!</v>
      </c>
      <c r="F32" s="4" t="e">
        <f>#REF!+#REF!+#REF!+#REF!+#REF!+#REF!+#REF!+#REF!+#REF!+#REF!+#REF!+#REF!+#REF!+#REF!+#REF!+#REF!+#REF!+#REF!+#REF!+#REF!+#REF!+#REF!+#REF!+#REF!+#REF!+#REF!+#REF!+#REF!+#REF!+#REF!+#REF!</f>
        <v>#REF!</v>
      </c>
      <c r="G32" s="4"/>
      <c r="H32" s="4" t="e">
        <f t="shared" si="3"/>
        <v>#REF!</v>
      </c>
      <c r="I32" s="9">
        <v>174</v>
      </c>
      <c r="J32" s="9" t="e">
        <f t="shared" si="2"/>
        <v>#REF!</v>
      </c>
      <c r="K32" s="40"/>
      <c r="L32" s="43"/>
      <c r="M32" s="43"/>
      <c r="N32" s="44"/>
      <c r="O32" s="45"/>
      <c r="R32" s="51"/>
      <c r="S32" s="51"/>
    </row>
    <row r="33" spans="1:19" ht="9" customHeight="1">
      <c r="A33" s="102"/>
      <c r="B33" s="8" t="s">
        <v>51</v>
      </c>
      <c r="C33" s="4"/>
      <c r="D33" s="4" t="e">
        <f>#REF!+#REF!+#REF!+#REF!+#REF!+#REF!+#REF!+#REF!+#REF!+#REF!+#REF!+#REF!+#REF!+#REF!+#REF!+#REF!+#REF!+#REF!+#REF!+#REF!+#REF!+#REF!+#REF!+#REF!+#REF!+#REF!+#REF!+#REF!+#REF!+#REF!+#REF!</f>
        <v>#REF!</v>
      </c>
      <c r="E33" s="4" t="e">
        <f t="shared" si="5"/>
        <v>#REF!</v>
      </c>
      <c r="F33" s="4" t="e">
        <f>#REF!+#REF!+#REF!+#REF!+#REF!+#REF!+#REF!+#REF!+#REF!+#REF!+#REF!+#REF!+#REF!+#REF!+#REF!+#REF!+#REF!+#REF!+#REF!+#REF!+#REF!+#REF!+#REF!+#REF!+#REF!+#REF!+#REF!+#REF!+#REF!+#REF!+#REF!</f>
        <v>#REF!</v>
      </c>
      <c r="G33" s="4"/>
      <c r="H33" s="4" t="e">
        <f t="shared" si="3"/>
        <v>#REF!</v>
      </c>
      <c r="I33" s="9">
        <v>50</v>
      </c>
      <c r="J33" s="9" t="e">
        <f t="shared" si="2"/>
        <v>#REF!</v>
      </c>
      <c r="K33" s="40"/>
      <c r="L33" s="43"/>
      <c r="M33" s="43"/>
      <c r="N33" s="44"/>
      <c r="O33" s="45"/>
      <c r="R33" s="51"/>
      <c r="S33" s="51"/>
    </row>
    <row r="34" spans="1:19" ht="9" customHeight="1">
      <c r="A34" s="102"/>
      <c r="B34" s="8" t="s">
        <v>43</v>
      </c>
      <c r="C34" s="4"/>
      <c r="D34" s="4" t="e">
        <f>#REF!+#REF!+#REF!+#REF!+#REF!+#REF!+#REF!+#REF!+#REF!+#REF!+#REF!+#REF!+#REF!+#REF!+#REF!+#REF!+#REF!+#REF!+#REF!+#REF!+#REF!+#REF!+#REF!+#REF!+#REF!+#REF!+#REF!+#REF!+#REF!+#REF!+#REF!</f>
        <v>#REF!</v>
      </c>
      <c r="E34" s="4" t="e">
        <f t="shared" si="5"/>
        <v>#REF!</v>
      </c>
      <c r="F34" s="4" t="e">
        <f>#REF!+#REF!+#REF!+#REF!+#REF!+#REF!+#REF!+#REF!+#REF!+#REF!+#REF!+#REF!+#REF!+#REF!+#REF!+#REF!+#REF!+#REF!+#REF!+#REF!+#REF!+#REF!+#REF!+#REF!+#REF!+#REF!+#REF!+#REF!+#REF!+#REF!+#REF!</f>
        <v>#REF!</v>
      </c>
      <c r="G34" s="4"/>
      <c r="H34" s="4" t="e">
        <f t="shared" si="3"/>
        <v>#REF!</v>
      </c>
      <c r="I34" s="9">
        <v>-2111</v>
      </c>
      <c r="J34" s="47" t="e">
        <f t="shared" si="2"/>
        <v>#REF!</v>
      </c>
      <c r="K34" s="40"/>
      <c r="L34" s="43"/>
      <c r="M34" s="43" t="s">
        <v>92</v>
      </c>
      <c r="N34" s="44"/>
      <c r="O34" s="45"/>
      <c r="R34" s="51"/>
      <c r="S34" s="51"/>
    </row>
    <row r="35" spans="1:19" ht="9" customHeight="1">
      <c r="A35" s="102"/>
      <c r="B35" s="8" t="s">
        <v>42</v>
      </c>
      <c r="C35" s="4"/>
      <c r="D35" s="4" t="e">
        <f>#REF!+#REF!+#REF!+#REF!+#REF!+#REF!+#REF!+#REF!+#REF!+#REF!+#REF!+#REF!+#REF!+#REF!+#REF!+#REF!+#REF!+#REF!+#REF!+#REF!+#REF!+#REF!+#REF!+#REF!+#REF!+#REF!+#REF!+#REF!+#REF!+#REF!+#REF!</f>
        <v>#REF!</v>
      </c>
      <c r="E35" s="4" t="e">
        <f t="shared" si="5"/>
        <v>#REF!</v>
      </c>
      <c r="F35" s="4" t="e">
        <f>#REF!+#REF!+#REF!+#REF!+#REF!+#REF!+#REF!+#REF!+#REF!+#REF!+#REF!+#REF!+#REF!+#REF!+#REF!+#REF!+#REF!+#REF!+#REF!+#REF!+#REF!+#REF!+#REF!+#REF!+#REF!+#REF!+#REF!+#REF!+#REF!+#REF!+#REF!</f>
        <v>#REF!</v>
      </c>
      <c r="G35" s="4"/>
      <c r="H35" s="4" t="e">
        <f t="shared" si="3"/>
        <v>#REF!</v>
      </c>
      <c r="I35" s="9">
        <v>-9000</v>
      </c>
      <c r="J35" s="47" t="e">
        <f t="shared" si="2"/>
        <v>#REF!</v>
      </c>
      <c r="K35" s="40"/>
      <c r="L35" s="43" t="s">
        <v>92</v>
      </c>
      <c r="M35" s="43" t="s">
        <v>92</v>
      </c>
      <c r="N35" s="44"/>
      <c r="O35" s="45"/>
      <c r="R35" s="51"/>
      <c r="S35" s="51"/>
    </row>
    <row r="36" spans="1:19" ht="9" customHeight="1">
      <c r="A36" s="102"/>
      <c r="B36" s="8" t="s">
        <v>41</v>
      </c>
      <c r="C36" s="4"/>
      <c r="D36" s="4" t="e">
        <f>#REF!+#REF!+#REF!+#REF!+#REF!+#REF!+#REF!+#REF!+#REF!+#REF!+#REF!+#REF!+#REF!+#REF!+#REF!+#REF!+#REF!+#REF!+#REF!+#REF!+#REF!+#REF!+#REF!+#REF!+#REF!+#REF!+#REF!+#REF!+#REF!+#REF!+#REF!</f>
        <v>#REF!</v>
      </c>
      <c r="E36" s="4" t="e">
        <f t="shared" si="5"/>
        <v>#REF!</v>
      </c>
      <c r="F36" s="4" t="e">
        <f>#REF!+#REF!+#REF!+#REF!+#REF!+#REF!+#REF!+#REF!+#REF!+#REF!+#REF!+#REF!+#REF!+#REF!+#REF!+#REF!+#REF!+#REF!+#REF!+#REF!+#REF!+#REF!+#REF!+#REF!+#REF!+#REF!+#REF!+#REF!+#REF!+#REF!+#REF!</f>
        <v>#REF!</v>
      </c>
      <c r="G36" s="4"/>
      <c r="H36" s="4" t="e">
        <f t="shared" si="3"/>
        <v>#REF!</v>
      </c>
      <c r="I36" s="9">
        <v>-4794</v>
      </c>
      <c r="J36" s="50" t="e">
        <f t="shared" si="2"/>
        <v>#REF!</v>
      </c>
      <c r="K36" s="40"/>
      <c r="L36" s="43" t="s">
        <v>92</v>
      </c>
      <c r="M36" s="43" t="s">
        <v>92</v>
      </c>
      <c r="N36" s="44"/>
      <c r="O36" s="45"/>
      <c r="R36" s="51"/>
      <c r="S36" s="51"/>
    </row>
    <row r="37" spans="1:19" ht="9" customHeight="1">
      <c r="A37" s="102"/>
      <c r="B37" s="8" t="s">
        <v>44</v>
      </c>
      <c r="C37" s="4"/>
      <c r="D37" s="4" t="e">
        <f>#REF!+#REF!+#REF!+#REF!+#REF!+#REF!+#REF!+#REF!+#REF!+#REF!+#REF!+#REF!+#REF!+#REF!+#REF!+#REF!+#REF!+#REF!+#REF!+#REF!+#REF!+#REF!+#REF!+#REF!+#REF!+#REF!+#REF!+#REF!+#REF!+#REF!+#REF!</f>
        <v>#REF!</v>
      </c>
      <c r="E37" s="4" t="e">
        <f t="shared" si="5"/>
        <v>#REF!</v>
      </c>
      <c r="F37" s="4" t="e">
        <f>#REF!+#REF!+#REF!+#REF!+#REF!+#REF!+#REF!+#REF!+#REF!+#REF!+#REF!+#REF!+#REF!+#REF!+#REF!+#REF!+#REF!+#REF!+#REF!+#REF!+#REF!+#REF!+#REF!+#REF!+#REF!+#REF!+#REF!+#REF!+#REF!+#REF!+#REF!</f>
        <v>#REF!</v>
      </c>
      <c r="G37" s="4"/>
      <c r="H37" s="4" t="e">
        <f t="shared" si="3"/>
        <v>#REF!</v>
      </c>
      <c r="I37" s="9">
        <v>0</v>
      </c>
      <c r="J37" s="9" t="e">
        <f t="shared" si="2"/>
        <v>#REF!</v>
      </c>
      <c r="K37" s="40"/>
      <c r="L37" s="43"/>
      <c r="M37" s="43"/>
      <c r="N37" s="44"/>
      <c r="O37" s="45"/>
      <c r="R37" s="51"/>
      <c r="S37" s="51"/>
    </row>
    <row r="38" spans="1:19" ht="9" customHeight="1">
      <c r="A38" s="102"/>
      <c r="B38" s="8" t="s">
        <v>45</v>
      </c>
      <c r="C38" s="4"/>
      <c r="D38" s="4" t="e">
        <f>#REF!+#REF!+#REF!+#REF!+#REF!+#REF!+#REF!+#REF!+#REF!+#REF!+#REF!+#REF!+#REF!+#REF!+#REF!+#REF!+#REF!+#REF!+#REF!+#REF!+#REF!+#REF!+#REF!+#REF!+#REF!+#REF!+#REF!+#REF!+#REF!+#REF!+#REF!</f>
        <v>#REF!</v>
      </c>
      <c r="E38" s="4" t="e">
        <f t="shared" si="5"/>
        <v>#REF!</v>
      </c>
      <c r="F38" s="4" t="e">
        <f>#REF!+#REF!+#REF!+#REF!+#REF!+#REF!+#REF!+#REF!+#REF!+#REF!+#REF!+#REF!+#REF!+#REF!+#REF!+#REF!+#REF!+#REF!+#REF!+#REF!+#REF!+#REF!+#REF!+#REF!+#REF!+#REF!+#REF!+#REF!+#REF!+#REF!+#REF!</f>
        <v>#REF!</v>
      </c>
      <c r="G38" s="4"/>
      <c r="H38" s="4" t="e">
        <f t="shared" si="3"/>
        <v>#REF!</v>
      </c>
      <c r="I38" s="9">
        <v>0</v>
      </c>
      <c r="J38" s="9" t="e">
        <f t="shared" si="2"/>
        <v>#REF!</v>
      </c>
      <c r="K38" s="40"/>
      <c r="L38" s="43"/>
      <c r="M38" s="43"/>
      <c r="N38" s="44"/>
      <c r="O38" s="45"/>
      <c r="R38" s="51"/>
      <c r="S38" s="51"/>
    </row>
    <row r="39" spans="1:19" ht="9" customHeight="1">
      <c r="A39" s="103"/>
      <c r="B39" s="12" t="s">
        <v>66</v>
      </c>
      <c r="C39" s="4"/>
      <c r="D39" s="4" t="e">
        <f>#REF!+#REF!+#REF!+#REF!+#REF!+#REF!+#REF!+#REF!+#REF!+#REF!+#REF!+#REF!+#REF!+#REF!+#REF!+#REF!+#REF!+#REF!+#REF!+#REF!+#REF!+#REF!+#REF!+#REF!+#REF!+#REF!+#REF!+#REF!+#REF!+#REF!+#REF!</f>
        <v>#REF!</v>
      </c>
      <c r="E39" s="6" t="e">
        <f t="shared" ref="E39" si="6">SUM(E17:E38)</f>
        <v>#REF!</v>
      </c>
      <c r="F39" s="4" t="e">
        <f>#REF!+#REF!+#REF!+#REF!+#REF!+#REF!+#REF!+#REF!+#REF!+#REF!+#REF!+#REF!+#REF!+#REF!+#REF!+#REF!+#REF!+#REF!+#REF!+#REF!+#REF!+#REF!+#REF!+#REF!+#REF!+#REF!+#REF!+#REF!+#REF!+#REF!+#REF!</f>
        <v>#REF!</v>
      </c>
      <c r="G39" s="6"/>
      <c r="H39" s="4" t="e">
        <f t="shared" si="3"/>
        <v>#REF!</v>
      </c>
      <c r="I39" s="13"/>
      <c r="J39" s="13"/>
      <c r="K39" s="40"/>
      <c r="L39" s="43"/>
      <c r="M39" s="43"/>
      <c r="N39" s="44"/>
      <c r="O39" s="45"/>
      <c r="R39" s="51"/>
      <c r="S39" s="51"/>
    </row>
    <row r="40" spans="1:19" ht="9" customHeight="1">
      <c r="A40" s="104" t="s">
        <v>61</v>
      </c>
      <c r="B40" s="8" t="s">
        <v>26</v>
      </c>
      <c r="C40" s="4"/>
      <c r="D40" s="4" t="e">
        <f>#REF!+#REF!+#REF!+#REF!+#REF!+#REF!+#REF!+#REF!+#REF!+#REF!+#REF!+#REF!+#REF!+#REF!+#REF!+#REF!+#REF!+#REF!+#REF!+#REF!+#REF!+#REF!+#REF!+#REF!+#REF!+#REF!+#REF!+#REF!+#REF!+#REF!+#REF!</f>
        <v>#REF!</v>
      </c>
      <c r="E40" s="4" t="e">
        <f t="shared" si="5"/>
        <v>#REF!</v>
      </c>
      <c r="F40" s="4" t="e">
        <f>#REF!+#REF!+#REF!+#REF!+#REF!+#REF!+#REF!+#REF!+#REF!+#REF!+#REF!+#REF!+#REF!+#REF!+#REF!+#REF!+#REF!+#REF!+#REF!+#REF!+#REF!+#REF!+#REF!+#REF!+#REF!+#REF!+#REF!+#REF!+#REF!+#REF!+#REF!</f>
        <v>#REF!</v>
      </c>
      <c r="G40" s="4"/>
      <c r="H40" s="4" t="e">
        <f t="shared" si="3"/>
        <v>#REF!</v>
      </c>
      <c r="I40" s="9">
        <v>-344</v>
      </c>
      <c r="J40" s="47" t="e">
        <f t="shared" si="2"/>
        <v>#REF!</v>
      </c>
      <c r="K40" s="40"/>
      <c r="L40" s="43"/>
      <c r="M40" s="43"/>
      <c r="N40" s="44"/>
      <c r="O40" s="45"/>
      <c r="R40" s="51"/>
      <c r="S40" s="51"/>
    </row>
    <row r="41" spans="1:19" ht="9" customHeight="1">
      <c r="A41" s="105"/>
      <c r="B41" s="8" t="s">
        <v>27</v>
      </c>
      <c r="C41" s="4"/>
      <c r="D41" s="4" t="e">
        <f>#REF!+#REF!+#REF!+#REF!+#REF!+#REF!+#REF!+#REF!+#REF!+#REF!+#REF!+#REF!+#REF!+#REF!+#REF!+#REF!+#REF!+#REF!+#REF!+#REF!+#REF!+#REF!+#REF!+#REF!+#REF!+#REF!+#REF!+#REF!+#REF!+#REF!+#REF!</f>
        <v>#REF!</v>
      </c>
      <c r="E41" s="4" t="e">
        <f t="shared" si="5"/>
        <v>#REF!</v>
      </c>
      <c r="F41" s="4" t="e">
        <f>#REF!+#REF!+#REF!+#REF!+#REF!+#REF!+#REF!+#REF!+#REF!+#REF!+#REF!+#REF!+#REF!+#REF!+#REF!+#REF!+#REF!+#REF!+#REF!+#REF!+#REF!+#REF!+#REF!+#REF!+#REF!+#REF!+#REF!+#REF!+#REF!+#REF!+#REF!</f>
        <v>#REF!</v>
      </c>
      <c r="G41" s="4"/>
      <c r="H41" s="4" t="e">
        <f t="shared" si="3"/>
        <v>#REF!</v>
      </c>
      <c r="I41" s="9">
        <v>-164</v>
      </c>
      <c r="J41" s="47" t="e">
        <f t="shared" si="2"/>
        <v>#REF!</v>
      </c>
      <c r="K41" s="40"/>
      <c r="L41" s="43"/>
      <c r="M41" s="43"/>
      <c r="N41" s="44"/>
      <c r="O41" s="45"/>
      <c r="R41" s="51"/>
      <c r="S41" s="51"/>
    </row>
    <row r="42" spans="1:19" ht="9" customHeight="1">
      <c r="A42" s="105"/>
      <c r="B42" s="8" t="s">
        <v>77</v>
      </c>
      <c r="C42" s="4"/>
      <c r="D42" s="4" t="e">
        <f>#REF!+#REF!+#REF!+#REF!+#REF!+#REF!+#REF!+#REF!+#REF!+#REF!+#REF!+#REF!+#REF!+#REF!+#REF!+#REF!+#REF!+#REF!+#REF!+#REF!+#REF!+#REF!+#REF!+#REF!+#REF!+#REF!+#REF!+#REF!+#REF!+#REF!+#REF!</f>
        <v>#REF!</v>
      </c>
      <c r="E42" s="4" t="e">
        <f t="shared" si="5"/>
        <v>#REF!</v>
      </c>
      <c r="F42" s="4" t="e">
        <f>#REF!+#REF!+#REF!+#REF!+#REF!+#REF!+#REF!+#REF!+#REF!+#REF!+#REF!+#REF!+#REF!+#REF!+#REF!+#REF!+#REF!+#REF!+#REF!+#REF!+#REF!+#REF!+#REF!+#REF!+#REF!+#REF!+#REF!+#REF!+#REF!+#REF!+#REF!</f>
        <v>#REF!</v>
      </c>
      <c r="G42" s="4"/>
      <c r="H42" s="4" t="e">
        <f t="shared" si="3"/>
        <v>#REF!</v>
      </c>
      <c r="I42" s="9">
        <v>-244</v>
      </c>
      <c r="J42" s="47" t="e">
        <f t="shared" si="2"/>
        <v>#REF!</v>
      </c>
      <c r="K42" s="40"/>
      <c r="L42" s="43"/>
      <c r="M42" s="43"/>
      <c r="N42" s="44"/>
      <c r="O42" s="45"/>
      <c r="R42" s="51"/>
      <c r="S42" s="51"/>
    </row>
    <row r="43" spans="1:19" ht="9" customHeight="1">
      <c r="A43" s="105"/>
      <c r="B43" s="33" t="s">
        <v>79</v>
      </c>
      <c r="C43" s="4"/>
      <c r="D43" s="4" t="e">
        <f>#REF!+#REF!+#REF!+#REF!+#REF!+#REF!+#REF!+#REF!+#REF!+#REF!+#REF!+#REF!+#REF!+#REF!+#REF!+#REF!+#REF!+#REF!+#REF!+#REF!+#REF!+#REF!+#REF!+#REF!+#REF!+#REF!+#REF!+#REF!+#REF!+#REF!+#REF!</f>
        <v>#REF!</v>
      </c>
      <c r="E43" s="4" t="e">
        <f t="shared" si="5"/>
        <v>#REF!</v>
      </c>
      <c r="F43" s="4" t="e">
        <f>#REF!+#REF!+#REF!+#REF!+#REF!+#REF!+#REF!+#REF!+#REF!+#REF!+#REF!+#REF!+#REF!+#REF!+#REF!+#REF!+#REF!+#REF!+#REF!+#REF!+#REF!+#REF!+#REF!+#REF!+#REF!+#REF!+#REF!+#REF!+#REF!+#REF!+#REF!</f>
        <v>#REF!</v>
      </c>
      <c r="G43" s="4"/>
      <c r="H43" s="4" t="e">
        <f t="shared" si="3"/>
        <v>#REF!</v>
      </c>
      <c r="I43" s="9">
        <v>-1059</v>
      </c>
      <c r="J43" s="47" t="e">
        <f t="shared" si="2"/>
        <v>#REF!</v>
      </c>
      <c r="K43" s="40"/>
      <c r="L43" s="43"/>
      <c r="M43" s="43"/>
      <c r="N43" s="44"/>
      <c r="O43" s="45"/>
      <c r="R43" s="51"/>
      <c r="S43" s="51"/>
    </row>
    <row r="44" spans="1:19" ht="9" customHeight="1">
      <c r="A44" s="105"/>
      <c r="B44" s="33" t="s">
        <v>80</v>
      </c>
      <c r="C44" s="4"/>
      <c r="D44" s="4" t="e">
        <f>#REF!+#REF!+#REF!+#REF!+#REF!+#REF!+#REF!+#REF!+#REF!+#REF!+#REF!+#REF!+#REF!+#REF!+#REF!+#REF!+#REF!+#REF!+#REF!+#REF!+#REF!+#REF!+#REF!+#REF!+#REF!+#REF!+#REF!+#REF!+#REF!+#REF!+#REF!</f>
        <v>#REF!</v>
      </c>
      <c r="E44" s="4" t="e">
        <f t="shared" si="5"/>
        <v>#REF!</v>
      </c>
      <c r="F44" s="4" t="e">
        <f>#REF!+#REF!+#REF!+#REF!+#REF!+#REF!+#REF!+#REF!+#REF!+#REF!+#REF!+#REF!+#REF!+#REF!+#REF!+#REF!+#REF!+#REF!+#REF!+#REF!+#REF!+#REF!+#REF!+#REF!+#REF!+#REF!+#REF!+#REF!+#REF!+#REF!+#REF!</f>
        <v>#REF!</v>
      </c>
      <c r="G44" s="4"/>
      <c r="H44" s="4" t="e">
        <f t="shared" si="3"/>
        <v>#REF!</v>
      </c>
      <c r="I44" s="9">
        <v>-636</v>
      </c>
      <c r="J44" s="9" t="e">
        <f t="shared" si="2"/>
        <v>#REF!</v>
      </c>
      <c r="K44" s="40" t="s">
        <v>93</v>
      </c>
      <c r="L44" s="43"/>
      <c r="M44" s="43"/>
      <c r="N44" s="44"/>
      <c r="O44" s="45"/>
      <c r="R44" s="51"/>
      <c r="S44" s="51"/>
    </row>
    <row r="45" spans="1:19" ht="9" customHeight="1">
      <c r="A45" s="105"/>
      <c r="B45" s="33" t="s">
        <v>63</v>
      </c>
      <c r="C45" s="4"/>
      <c r="D45" s="4" t="e">
        <f>#REF!+#REF!+#REF!+#REF!+#REF!+#REF!+#REF!+#REF!+#REF!+#REF!+#REF!+#REF!+#REF!+#REF!+#REF!+#REF!+#REF!+#REF!+#REF!+#REF!+#REF!+#REF!+#REF!+#REF!+#REF!+#REF!+#REF!+#REF!+#REF!+#REF!+#REF!</f>
        <v>#REF!</v>
      </c>
      <c r="E45" s="4" t="e">
        <f t="shared" si="5"/>
        <v>#REF!</v>
      </c>
      <c r="F45" s="4" t="e">
        <f>#REF!+#REF!+#REF!+#REF!+#REF!+#REF!+#REF!+#REF!+#REF!+#REF!+#REF!+#REF!+#REF!+#REF!+#REF!+#REF!+#REF!+#REF!+#REF!+#REF!+#REF!+#REF!+#REF!+#REF!+#REF!+#REF!+#REF!+#REF!+#REF!+#REF!+#REF!</f>
        <v>#REF!</v>
      </c>
      <c r="G45" s="4"/>
      <c r="H45" s="4" t="e">
        <f t="shared" si="3"/>
        <v>#REF!</v>
      </c>
      <c r="I45" s="9">
        <v>-3446</v>
      </c>
      <c r="J45" s="48" t="e">
        <f t="shared" si="2"/>
        <v>#REF!</v>
      </c>
      <c r="K45" s="40" t="s">
        <v>93</v>
      </c>
      <c r="L45" s="43"/>
      <c r="M45" s="43"/>
      <c r="N45" s="44"/>
      <c r="O45" s="45"/>
      <c r="R45" s="51"/>
      <c r="S45" s="51"/>
    </row>
    <row r="46" spans="1:19" ht="9" customHeight="1">
      <c r="A46" s="105"/>
      <c r="B46" s="33" t="s">
        <v>78</v>
      </c>
      <c r="C46" s="4"/>
      <c r="D46" s="4" t="e">
        <f>#REF!+#REF!+#REF!+#REF!+#REF!+#REF!+#REF!+#REF!+#REF!+#REF!+#REF!+#REF!+#REF!+#REF!+#REF!+#REF!+#REF!+#REF!+#REF!+#REF!+#REF!+#REF!+#REF!+#REF!+#REF!+#REF!+#REF!+#REF!+#REF!+#REF!+#REF!</f>
        <v>#REF!</v>
      </c>
      <c r="E46" s="4" t="e">
        <f t="shared" si="5"/>
        <v>#REF!</v>
      </c>
      <c r="F46" s="4" t="e">
        <f>#REF!+#REF!+#REF!+#REF!+#REF!+#REF!+#REF!+#REF!+#REF!+#REF!+#REF!+#REF!+#REF!+#REF!+#REF!+#REF!+#REF!+#REF!+#REF!+#REF!+#REF!+#REF!+#REF!+#REF!+#REF!+#REF!+#REF!+#REF!+#REF!+#REF!+#REF!</f>
        <v>#REF!</v>
      </c>
      <c r="G46" s="4"/>
      <c r="H46" s="4" t="e">
        <f t="shared" si="3"/>
        <v>#REF!</v>
      </c>
      <c r="I46" s="9">
        <v>-283</v>
      </c>
      <c r="J46" s="47" t="e">
        <f t="shared" si="2"/>
        <v>#REF!</v>
      </c>
      <c r="K46" s="40"/>
      <c r="L46" s="43"/>
      <c r="M46" s="43"/>
      <c r="N46" s="44"/>
      <c r="O46" s="45"/>
      <c r="R46" s="51"/>
      <c r="S46" s="51"/>
    </row>
    <row r="47" spans="1:19" ht="9" customHeight="1">
      <c r="A47" s="105"/>
      <c r="B47" s="8" t="s">
        <v>24</v>
      </c>
      <c r="C47" s="4"/>
      <c r="D47" s="4" t="e">
        <f>#REF!+#REF!+#REF!+#REF!+#REF!+#REF!+#REF!+#REF!+#REF!+#REF!+#REF!+#REF!+#REF!+#REF!+#REF!+#REF!+#REF!+#REF!+#REF!+#REF!+#REF!+#REF!+#REF!+#REF!+#REF!+#REF!+#REF!+#REF!+#REF!+#REF!+#REF!</f>
        <v>#REF!</v>
      </c>
      <c r="E47" s="4" t="e">
        <f t="shared" si="5"/>
        <v>#REF!</v>
      </c>
      <c r="F47" s="4" t="e">
        <f>#REF!+#REF!+#REF!+#REF!+#REF!+#REF!+#REF!+#REF!+#REF!+#REF!+#REF!+#REF!+#REF!+#REF!+#REF!+#REF!+#REF!+#REF!+#REF!+#REF!+#REF!+#REF!+#REF!+#REF!+#REF!+#REF!+#REF!+#REF!+#REF!+#REF!+#REF!</f>
        <v>#REF!</v>
      </c>
      <c r="G47" s="4"/>
      <c r="H47" s="4" t="e">
        <f t="shared" si="3"/>
        <v>#REF!</v>
      </c>
      <c r="I47" s="9">
        <f>-4138+93</f>
        <v>-4045</v>
      </c>
      <c r="J47" s="9" t="e">
        <f t="shared" si="2"/>
        <v>#REF!</v>
      </c>
      <c r="K47" s="40"/>
      <c r="L47" s="43" t="s">
        <v>92</v>
      </c>
      <c r="M47" s="43"/>
      <c r="N47" s="44"/>
      <c r="O47" s="45"/>
      <c r="R47" s="51"/>
      <c r="S47" s="51"/>
    </row>
    <row r="48" spans="1:19" ht="9" customHeight="1">
      <c r="A48" s="105"/>
      <c r="B48" s="8" t="s">
        <v>25</v>
      </c>
      <c r="C48" s="4"/>
      <c r="D48" s="4" t="e">
        <f>#REF!+#REF!+#REF!+#REF!+#REF!+#REF!+#REF!+#REF!+#REF!+#REF!+#REF!+#REF!+#REF!+#REF!+#REF!+#REF!+#REF!+#REF!+#REF!+#REF!+#REF!+#REF!+#REF!+#REF!+#REF!+#REF!+#REF!+#REF!+#REF!+#REF!+#REF!</f>
        <v>#REF!</v>
      </c>
      <c r="E48" s="4" t="e">
        <f t="shared" si="5"/>
        <v>#REF!</v>
      </c>
      <c r="F48" s="4" t="e">
        <f>#REF!+#REF!+#REF!+#REF!+#REF!+#REF!+#REF!+#REF!+#REF!+#REF!+#REF!+#REF!+#REF!+#REF!+#REF!+#REF!+#REF!+#REF!+#REF!+#REF!+#REF!+#REF!+#REF!+#REF!+#REF!+#REF!+#REF!+#REF!+#REF!+#REF!+#REF!</f>
        <v>#REF!</v>
      </c>
      <c r="G48" s="4"/>
      <c r="H48" s="4" t="e">
        <f t="shared" si="3"/>
        <v>#REF!</v>
      </c>
      <c r="I48" s="9">
        <f>-46300+497</f>
        <v>-45803</v>
      </c>
      <c r="J48" s="48" t="e">
        <f t="shared" si="2"/>
        <v>#REF!</v>
      </c>
      <c r="K48" s="40" t="s">
        <v>93</v>
      </c>
      <c r="L48" s="43" t="s">
        <v>92</v>
      </c>
      <c r="M48" s="43" t="s">
        <v>92</v>
      </c>
      <c r="N48" s="44"/>
      <c r="O48" s="45"/>
      <c r="R48" s="51">
        <v>500</v>
      </c>
      <c r="S48" s="51"/>
    </row>
    <row r="49" spans="1:19" ht="9" customHeight="1">
      <c r="A49" s="105"/>
      <c r="B49" s="8" t="s">
        <v>20</v>
      </c>
      <c r="C49" s="4"/>
      <c r="D49" s="4" t="e">
        <f>#REF!+#REF!+#REF!+#REF!+#REF!+#REF!+#REF!+#REF!+#REF!+#REF!+#REF!+#REF!+#REF!+#REF!+#REF!+#REF!+#REF!+#REF!+#REF!+#REF!+#REF!+#REF!+#REF!+#REF!+#REF!+#REF!+#REF!+#REF!+#REF!+#REF!+#REF!</f>
        <v>#REF!</v>
      </c>
      <c r="E49" s="4" t="e">
        <f t="shared" si="5"/>
        <v>#REF!</v>
      </c>
      <c r="F49" s="4" t="e">
        <f>#REF!+#REF!+#REF!+#REF!+#REF!+#REF!+#REF!+#REF!+#REF!+#REF!+#REF!+#REF!+#REF!+#REF!+#REF!+#REF!+#REF!+#REF!+#REF!+#REF!+#REF!+#REF!+#REF!+#REF!+#REF!+#REF!+#REF!+#REF!+#REF!+#REF!+#REF!</f>
        <v>#REF!</v>
      </c>
      <c r="G49" s="4"/>
      <c r="H49" s="4" t="e">
        <f t="shared" si="3"/>
        <v>#REF!</v>
      </c>
      <c r="I49" s="9">
        <v>1528</v>
      </c>
      <c r="J49" s="47" t="e">
        <f t="shared" si="2"/>
        <v>#REF!</v>
      </c>
      <c r="K49" s="40"/>
      <c r="L49" s="43"/>
      <c r="M49" s="43"/>
      <c r="N49" s="44"/>
      <c r="O49" s="45"/>
      <c r="R49" s="51"/>
      <c r="S49" s="51"/>
    </row>
    <row r="50" spans="1:19" ht="9" customHeight="1">
      <c r="A50" s="105"/>
      <c r="B50" s="8" t="s">
        <v>21</v>
      </c>
      <c r="C50" s="4"/>
      <c r="D50" s="4" t="e">
        <f>#REF!+#REF!+#REF!+#REF!+#REF!+#REF!+#REF!+#REF!+#REF!+#REF!+#REF!+#REF!+#REF!+#REF!+#REF!+#REF!+#REF!+#REF!+#REF!+#REF!+#REF!+#REF!+#REF!+#REF!+#REF!+#REF!+#REF!+#REF!+#REF!+#REF!+#REF!</f>
        <v>#REF!</v>
      </c>
      <c r="E50" s="4" t="e">
        <f t="shared" si="5"/>
        <v>#REF!</v>
      </c>
      <c r="F50" s="4" t="e">
        <f>#REF!+#REF!+#REF!+#REF!+#REF!+#REF!+#REF!+#REF!+#REF!+#REF!+#REF!+#REF!+#REF!+#REF!+#REF!+#REF!+#REF!+#REF!+#REF!+#REF!+#REF!+#REF!+#REF!+#REF!+#REF!+#REF!+#REF!+#REF!+#REF!+#REF!+#REF!</f>
        <v>#REF!</v>
      </c>
      <c r="G50" s="4"/>
      <c r="H50" s="4" t="e">
        <f t="shared" si="3"/>
        <v>#REF!</v>
      </c>
      <c r="I50" s="9">
        <v>-7</v>
      </c>
      <c r="J50" s="47" t="e">
        <f t="shared" si="2"/>
        <v>#REF!</v>
      </c>
      <c r="K50" s="40"/>
      <c r="L50" s="43"/>
      <c r="M50" s="43"/>
      <c r="N50" s="44"/>
      <c r="O50" s="45"/>
      <c r="R50" s="51"/>
      <c r="S50" s="51"/>
    </row>
    <row r="51" spans="1:19" ht="9" customHeight="1">
      <c r="A51" s="105"/>
      <c r="B51" s="8" t="s">
        <v>22</v>
      </c>
      <c r="C51" s="4"/>
      <c r="D51" s="4" t="e">
        <f>#REF!+#REF!+#REF!+#REF!+#REF!+#REF!+#REF!+#REF!+#REF!+#REF!+#REF!+#REF!+#REF!+#REF!+#REF!+#REF!+#REF!+#REF!+#REF!+#REF!+#REF!+#REF!+#REF!+#REF!+#REF!+#REF!+#REF!+#REF!+#REF!+#REF!+#REF!</f>
        <v>#REF!</v>
      </c>
      <c r="E51" s="4" t="e">
        <f t="shared" si="5"/>
        <v>#REF!</v>
      </c>
      <c r="F51" s="4" t="e">
        <f>#REF!+#REF!+#REF!+#REF!+#REF!+#REF!+#REF!+#REF!+#REF!+#REF!+#REF!+#REF!+#REF!+#REF!+#REF!+#REF!+#REF!+#REF!+#REF!+#REF!+#REF!+#REF!+#REF!+#REF!+#REF!+#REF!+#REF!+#REF!+#REF!+#REF!+#REF!</f>
        <v>#REF!</v>
      </c>
      <c r="G51" s="4"/>
      <c r="H51" s="4" t="e">
        <f t="shared" si="3"/>
        <v>#REF!</v>
      </c>
      <c r="I51" s="9">
        <v>-6600</v>
      </c>
      <c r="J51" s="48" t="e">
        <f t="shared" si="2"/>
        <v>#REF!</v>
      </c>
      <c r="K51" s="40" t="s">
        <v>93</v>
      </c>
      <c r="L51" s="43"/>
      <c r="M51" s="43"/>
      <c r="N51" s="44"/>
      <c r="O51" s="45"/>
      <c r="R51" s="51">
        <v>1400</v>
      </c>
      <c r="S51" s="51"/>
    </row>
    <row r="52" spans="1:19" ht="9" customHeight="1">
      <c r="A52" s="105"/>
      <c r="B52" s="8" t="s">
        <v>23</v>
      </c>
      <c r="C52" s="4"/>
      <c r="D52" s="4" t="e">
        <f>#REF!+#REF!+#REF!+#REF!+#REF!+#REF!+#REF!+#REF!+#REF!+#REF!+#REF!+#REF!+#REF!+#REF!+#REF!+#REF!+#REF!+#REF!+#REF!+#REF!+#REF!+#REF!+#REF!+#REF!+#REF!+#REF!+#REF!+#REF!+#REF!+#REF!+#REF!</f>
        <v>#REF!</v>
      </c>
      <c r="E52" s="4" t="e">
        <f t="shared" si="5"/>
        <v>#REF!</v>
      </c>
      <c r="F52" s="4" t="e">
        <f>#REF!+#REF!+#REF!+#REF!+#REF!+#REF!+#REF!+#REF!+#REF!+#REF!+#REF!+#REF!+#REF!+#REF!+#REF!+#REF!+#REF!+#REF!+#REF!+#REF!+#REF!+#REF!+#REF!+#REF!+#REF!+#REF!+#REF!+#REF!+#REF!+#REF!+#REF!</f>
        <v>#REF!</v>
      </c>
      <c r="G52" s="4"/>
      <c r="H52" s="4" t="e">
        <f t="shared" si="3"/>
        <v>#REF!</v>
      </c>
      <c r="I52" s="9">
        <v>-15212</v>
      </c>
      <c r="J52" s="47" t="e">
        <f t="shared" si="2"/>
        <v>#REF!</v>
      </c>
      <c r="K52" s="40"/>
      <c r="L52" s="43"/>
      <c r="M52" s="43"/>
      <c r="N52" s="44"/>
      <c r="O52" s="45"/>
      <c r="R52" s="51">
        <v>6030</v>
      </c>
      <c r="S52" s="51"/>
    </row>
    <row r="53" spans="1:19" ht="9" customHeight="1">
      <c r="A53" s="105"/>
      <c r="B53" s="8" t="s">
        <v>75</v>
      </c>
      <c r="C53" s="4"/>
      <c r="D53" s="4" t="e">
        <f>#REF!+#REF!+#REF!+#REF!+#REF!+#REF!+#REF!+#REF!+#REF!+#REF!+#REF!+#REF!+#REF!+#REF!+#REF!+#REF!+#REF!+#REF!+#REF!+#REF!+#REF!+#REF!+#REF!+#REF!+#REF!+#REF!+#REF!+#REF!+#REF!+#REF!+#REF!</f>
        <v>#REF!</v>
      </c>
      <c r="E53" s="4" t="e">
        <f t="shared" si="5"/>
        <v>#REF!</v>
      </c>
      <c r="F53" s="4" t="e">
        <f>#REF!+#REF!+#REF!+#REF!+#REF!+#REF!+#REF!+#REF!+#REF!+#REF!+#REF!+#REF!+#REF!+#REF!+#REF!+#REF!+#REF!+#REF!+#REF!+#REF!+#REF!+#REF!+#REF!+#REF!+#REF!+#REF!+#REF!+#REF!+#REF!+#REF!+#REF!</f>
        <v>#REF!</v>
      </c>
      <c r="G53" s="4"/>
      <c r="H53" s="4" t="e">
        <f t="shared" si="3"/>
        <v>#REF!</v>
      </c>
      <c r="I53" s="9">
        <f>-5508-400</f>
        <v>-5908</v>
      </c>
      <c r="J53" s="9" t="e">
        <f t="shared" si="2"/>
        <v>#REF!</v>
      </c>
      <c r="K53" s="40"/>
      <c r="L53" s="43"/>
      <c r="M53" s="43"/>
      <c r="N53" s="44"/>
      <c r="O53" s="45"/>
      <c r="R53" s="51"/>
      <c r="S53" s="51"/>
    </row>
    <row r="54" spans="1:19" ht="9" customHeight="1">
      <c r="A54" s="105"/>
      <c r="B54" s="8" t="s">
        <v>86</v>
      </c>
      <c r="C54" s="4"/>
      <c r="D54" s="4" t="e">
        <f>#REF!+#REF!+#REF!+#REF!+#REF!+#REF!+#REF!+#REF!+#REF!+#REF!+#REF!+#REF!+#REF!+#REF!+#REF!+#REF!+#REF!+#REF!+#REF!+#REF!+#REF!+#REF!+#REF!+#REF!+#REF!+#REF!+#REF!+#REF!+#REF!+#REF!+#REF!</f>
        <v>#REF!</v>
      </c>
      <c r="E54" s="4" t="e">
        <f t="shared" si="5"/>
        <v>#REF!</v>
      </c>
      <c r="F54" s="4" t="e">
        <f>#REF!+#REF!+#REF!+#REF!+#REF!+#REF!+#REF!+#REF!+#REF!+#REF!+#REF!+#REF!+#REF!+#REF!+#REF!+#REF!+#REF!+#REF!+#REF!+#REF!+#REF!+#REF!+#REF!+#REF!+#REF!+#REF!+#REF!+#REF!+#REF!+#REF!+#REF!</f>
        <v>#REF!</v>
      </c>
      <c r="G54" s="4"/>
      <c r="H54" s="4" t="e">
        <f t="shared" si="3"/>
        <v>#REF!</v>
      </c>
      <c r="I54" s="9">
        <f>-970-500</f>
        <v>-1470</v>
      </c>
      <c r="J54" s="47" t="e">
        <f t="shared" si="2"/>
        <v>#REF!</v>
      </c>
      <c r="K54" s="40"/>
      <c r="L54" s="43"/>
      <c r="M54" s="43"/>
      <c r="N54" s="44"/>
      <c r="O54" s="45"/>
      <c r="R54" s="51"/>
      <c r="S54" s="51"/>
    </row>
    <row r="55" spans="1:19" ht="9" customHeight="1">
      <c r="A55" s="105"/>
      <c r="B55" s="8" t="s">
        <v>87</v>
      </c>
      <c r="C55" s="4"/>
      <c r="D55" s="4" t="e">
        <f>#REF!+#REF!+#REF!+#REF!+#REF!+#REF!+#REF!+#REF!+#REF!+#REF!+#REF!+#REF!+#REF!+#REF!+#REF!+#REF!+#REF!+#REF!+#REF!+#REF!+#REF!+#REF!+#REF!+#REF!+#REF!+#REF!+#REF!+#REF!+#REF!+#REF!+#REF!</f>
        <v>#REF!</v>
      </c>
      <c r="E55" s="4" t="e">
        <f t="shared" si="5"/>
        <v>#REF!</v>
      </c>
      <c r="F55" s="4" t="e">
        <f>#REF!+#REF!+#REF!+#REF!+#REF!+#REF!+#REF!+#REF!+#REF!+#REF!+#REF!+#REF!+#REF!+#REF!+#REF!+#REF!+#REF!+#REF!+#REF!+#REF!+#REF!+#REF!+#REF!+#REF!+#REF!+#REF!+#REF!+#REF!+#REF!+#REF!+#REF!</f>
        <v>#REF!</v>
      </c>
      <c r="G55" s="4"/>
      <c r="H55" s="4" t="e">
        <f t="shared" si="3"/>
        <v>#REF!</v>
      </c>
      <c r="I55" s="9">
        <v>3400</v>
      </c>
      <c r="J55" s="47" t="e">
        <f t="shared" si="2"/>
        <v>#REF!</v>
      </c>
      <c r="K55" s="40"/>
      <c r="L55" s="43"/>
      <c r="M55" s="43"/>
      <c r="N55" s="44"/>
      <c r="O55" s="45"/>
      <c r="R55" s="51"/>
      <c r="S55" s="51"/>
    </row>
    <row r="56" spans="1:19" ht="9" customHeight="1">
      <c r="A56" s="105"/>
      <c r="B56" s="8" t="s">
        <v>76</v>
      </c>
      <c r="C56" s="4"/>
      <c r="D56" s="4" t="e">
        <f>#REF!+#REF!+#REF!+#REF!+#REF!+#REF!+#REF!+#REF!+#REF!+#REF!+#REF!+#REF!+#REF!+#REF!+#REF!+#REF!+#REF!+#REF!+#REF!+#REF!+#REF!+#REF!+#REF!+#REF!+#REF!+#REF!+#REF!+#REF!+#REF!+#REF!+#REF!</f>
        <v>#REF!</v>
      </c>
      <c r="E56" s="4" t="e">
        <f t="shared" si="5"/>
        <v>#REF!</v>
      </c>
      <c r="F56" s="4" t="e">
        <f>#REF!+#REF!+#REF!+#REF!+#REF!+#REF!+#REF!+#REF!+#REF!+#REF!+#REF!+#REF!+#REF!+#REF!+#REF!+#REF!+#REF!+#REF!+#REF!+#REF!+#REF!+#REF!+#REF!+#REF!+#REF!+#REF!+#REF!+#REF!+#REF!+#REF!+#REF!</f>
        <v>#REF!</v>
      </c>
      <c r="G56" s="4"/>
      <c r="H56" s="4" t="e">
        <f t="shared" si="3"/>
        <v>#REF!</v>
      </c>
      <c r="I56" s="9">
        <v>-2430</v>
      </c>
      <c r="J56" s="47" t="e">
        <f t="shared" si="2"/>
        <v>#REF!</v>
      </c>
      <c r="K56" s="40"/>
      <c r="L56" s="43"/>
      <c r="M56" s="43"/>
      <c r="N56" s="44"/>
      <c r="O56" s="45"/>
      <c r="R56" s="51"/>
      <c r="S56" s="51"/>
    </row>
    <row r="57" spans="1:19" ht="9" customHeight="1">
      <c r="A57" s="105"/>
      <c r="B57" s="8" t="s">
        <v>17</v>
      </c>
      <c r="C57" s="4"/>
      <c r="D57" s="4" t="e">
        <f>#REF!+#REF!+#REF!+#REF!+#REF!+#REF!+#REF!+#REF!+#REF!+#REF!+#REF!+#REF!+#REF!+#REF!+#REF!+#REF!+#REF!+#REF!+#REF!+#REF!+#REF!+#REF!+#REF!+#REF!+#REF!+#REF!+#REF!+#REF!+#REF!+#REF!+#REF!</f>
        <v>#REF!</v>
      </c>
      <c r="E57" s="4" t="e">
        <f t="shared" si="5"/>
        <v>#REF!</v>
      </c>
      <c r="F57" s="4" t="e">
        <f>#REF!+#REF!+#REF!+#REF!+#REF!+#REF!+#REF!+#REF!+#REF!+#REF!+#REF!+#REF!+#REF!+#REF!+#REF!+#REF!+#REF!+#REF!+#REF!+#REF!+#REF!+#REF!+#REF!+#REF!+#REF!+#REF!+#REF!+#REF!+#REF!+#REF!+#REF!</f>
        <v>#REF!</v>
      </c>
      <c r="G57" s="4"/>
      <c r="H57" s="4" t="e">
        <f t="shared" si="3"/>
        <v>#REF!</v>
      </c>
      <c r="I57" s="9">
        <f>-5587-400</f>
        <v>-5987</v>
      </c>
      <c r="J57" s="47" t="e">
        <f t="shared" si="2"/>
        <v>#REF!</v>
      </c>
      <c r="K57" s="40"/>
      <c r="L57" s="43"/>
      <c r="M57" s="43"/>
      <c r="N57" s="44"/>
      <c r="O57" s="45"/>
      <c r="R57" s="51"/>
      <c r="S57" s="51"/>
    </row>
    <row r="58" spans="1:19" ht="9" customHeight="1">
      <c r="A58" s="105"/>
      <c r="B58" s="8" t="s">
        <v>85</v>
      </c>
      <c r="C58" s="4"/>
      <c r="D58" s="4" t="e">
        <f>#REF!+#REF!+#REF!+#REF!+#REF!+#REF!+#REF!+#REF!+#REF!+#REF!+#REF!+#REF!+#REF!+#REF!+#REF!+#REF!+#REF!+#REF!+#REF!+#REF!+#REF!+#REF!+#REF!+#REF!+#REF!+#REF!+#REF!+#REF!+#REF!+#REF!+#REF!</f>
        <v>#REF!</v>
      </c>
      <c r="E58" s="4" t="e">
        <f t="shared" si="5"/>
        <v>#REF!</v>
      </c>
      <c r="F58" s="4" t="e">
        <f>#REF!+#REF!+#REF!+#REF!+#REF!+#REF!+#REF!+#REF!+#REF!+#REF!+#REF!+#REF!+#REF!+#REF!+#REF!+#REF!+#REF!+#REF!+#REF!+#REF!+#REF!+#REF!+#REF!+#REF!+#REF!+#REF!+#REF!+#REF!+#REF!+#REF!+#REF!</f>
        <v>#REF!</v>
      </c>
      <c r="G58" s="4"/>
      <c r="H58" s="4" t="e">
        <f t="shared" si="3"/>
        <v>#REF!</v>
      </c>
      <c r="I58" s="9">
        <v>0</v>
      </c>
      <c r="J58" s="9" t="e">
        <f t="shared" si="2"/>
        <v>#REF!</v>
      </c>
      <c r="K58" s="40"/>
      <c r="L58" s="43"/>
      <c r="M58" s="43"/>
      <c r="N58" s="44"/>
      <c r="O58" s="45"/>
      <c r="R58" s="51"/>
      <c r="S58" s="51"/>
    </row>
    <row r="59" spans="1:19" ht="9" customHeight="1">
      <c r="A59" s="105"/>
      <c r="B59" s="8" t="s">
        <v>18</v>
      </c>
      <c r="C59" s="4"/>
      <c r="D59" s="4" t="e">
        <f>#REF!+#REF!+#REF!+#REF!+#REF!+#REF!+#REF!+#REF!+#REF!+#REF!+#REF!+#REF!+#REF!+#REF!+#REF!+#REF!+#REF!+#REF!+#REF!+#REF!+#REF!+#REF!+#REF!+#REF!+#REF!+#REF!+#REF!+#REF!+#REF!+#REF!+#REF!</f>
        <v>#REF!</v>
      </c>
      <c r="E59" s="4" t="e">
        <f t="shared" si="5"/>
        <v>#REF!</v>
      </c>
      <c r="F59" s="4" t="e">
        <f>#REF!+#REF!+#REF!+#REF!+#REF!+#REF!+#REF!+#REF!+#REF!+#REF!+#REF!+#REF!+#REF!+#REF!+#REF!+#REF!+#REF!+#REF!+#REF!+#REF!+#REF!+#REF!+#REF!+#REF!+#REF!+#REF!+#REF!+#REF!+#REF!+#REF!+#REF!</f>
        <v>#REF!</v>
      </c>
      <c r="G59" s="4"/>
      <c r="H59" s="4" t="e">
        <f t="shared" si="3"/>
        <v>#REF!</v>
      </c>
      <c r="I59" s="9">
        <v>-700</v>
      </c>
      <c r="J59" s="48" t="e">
        <f t="shared" si="2"/>
        <v>#REF!</v>
      </c>
      <c r="K59" s="40" t="s">
        <v>93</v>
      </c>
      <c r="L59" s="43"/>
      <c r="M59" s="43"/>
      <c r="N59" s="44"/>
      <c r="O59" s="45"/>
      <c r="R59" s="51">
        <v>2510</v>
      </c>
      <c r="S59" s="51"/>
    </row>
    <row r="60" spans="1:19" ht="9" customHeight="1">
      <c r="A60" s="106"/>
      <c r="B60" s="8" t="s">
        <v>19</v>
      </c>
      <c r="C60" s="4"/>
      <c r="D60" s="4" t="e">
        <f>#REF!+#REF!+#REF!+#REF!+#REF!+#REF!+#REF!+#REF!+#REF!+#REF!+#REF!+#REF!+#REF!+#REF!+#REF!+#REF!+#REF!+#REF!+#REF!+#REF!+#REF!+#REF!+#REF!+#REF!+#REF!+#REF!+#REF!+#REF!+#REF!+#REF!+#REF!</f>
        <v>#REF!</v>
      </c>
      <c r="E60" s="4" t="e">
        <f t="shared" si="5"/>
        <v>#REF!</v>
      </c>
      <c r="F60" s="4" t="e">
        <f>#REF!+#REF!+#REF!+#REF!+#REF!+#REF!+#REF!+#REF!+#REF!+#REF!+#REF!+#REF!+#REF!+#REF!+#REF!+#REF!+#REF!+#REF!+#REF!+#REF!+#REF!+#REF!+#REF!+#REF!+#REF!+#REF!+#REF!+#REF!+#REF!+#REF!+#REF!</f>
        <v>#REF!</v>
      </c>
      <c r="G60" s="4"/>
      <c r="H60" s="4" t="e">
        <f t="shared" si="3"/>
        <v>#REF!</v>
      </c>
      <c r="I60" s="9">
        <v>-5300</v>
      </c>
      <c r="J60" s="49" t="e">
        <f t="shared" si="2"/>
        <v>#REF!</v>
      </c>
      <c r="K60" s="40" t="s">
        <v>93</v>
      </c>
      <c r="L60" s="43"/>
      <c r="M60" s="43"/>
      <c r="N60" s="44"/>
      <c r="O60" s="45"/>
      <c r="R60" s="51">
        <v>12</v>
      </c>
      <c r="S60" s="51"/>
    </row>
    <row r="61" spans="1:19" ht="9" customHeight="1">
      <c r="A61" s="104" t="s">
        <v>31</v>
      </c>
      <c r="B61" s="8" t="s">
        <v>32</v>
      </c>
      <c r="C61" s="4"/>
      <c r="D61" s="4" t="e">
        <f>#REF!+#REF!+#REF!+#REF!+#REF!+#REF!+#REF!+#REF!+#REF!+#REF!+#REF!+#REF!+#REF!+#REF!+#REF!+#REF!+#REF!+#REF!+#REF!+#REF!+#REF!+#REF!+#REF!+#REF!+#REF!+#REF!+#REF!+#REF!+#REF!+#REF!+#REF!</f>
        <v>#REF!</v>
      </c>
      <c r="E61" s="4" t="e">
        <f t="shared" si="5"/>
        <v>#REF!</v>
      </c>
      <c r="F61" s="4" t="e">
        <f>#REF!+#REF!+#REF!+#REF!+#REF!+#REF!+#REF!+#REF!+#REF!+#REF!+#REF!+#REF!+#REF!+#REF!+#REF!+#REF!+#REF!+#REF!+#REF!+#REF!+#REF!+#REF!+#REF!+#REF!+#REF!+#REF!+#REF!+#REF!+#REF!+#REF!+#REF!</f>
        <v>#REF!</v>
      </c>
      <c r="G61" s="4"/>
      <c r="H61" s="4" t="e">
        <f t="shared" si="3"/>
        <v>#REF!</v>
      </c>
      <c r="I61" s="9">
        <v>1059</v>
      </c>
      <c r="J61" s="47" t="e">
        <f t="shared" si="2"/>
        <v>#REF!</v>
      </c>
      <c r="K61" s="40"/>
      <c r="L61" s="43"/>
      <c r="M61" s="43"/>
      <c r="N61" s="44"/>
      <c r="O61" s="45"/>
      <c r="R61" s="51"/>
      <c r="S61" s="51"/>
    </row>
    <row r="62" spans="1:19" ht="9" customHeight="1">
      <c r="A62" s="105"/>
      <c r="B62" s="8" t="s">
        <v>33</v>
      </c>
      <c r="C62" s="4"/>
      <c r="D62" s="4" t="e">
        <f>#REF!+#REF!+#REF!+#REF!+#REF!+#REF!+#REF!+#REF!+#REF!+#REF!+#REF!+#REF!+#REF!+#REF!+#REF!+#REF!+#REF!+#REF!+#REF!+#REF!+#REF!+#REF!+#REF!+#REF!+#REF!+#REF!+#REF!+#REF!+#REF!+#REF!+#REF!</f>
        <v>#REF!</v>
      </c>
      <c r="E62" s="4" t="e">
        <f t="shared" si="5"/>
        <v>#REF!</v>
      </c>
      <c r="F62" s="4" t="e">
        <f>#REF!+#REF!+#REF!+#REF!+#REF!+#REF!+#REF!+#REF!+#REF!+#REF!+#REF!+#REF!+#REF!+#REF!+#REF!+#REF!+#REF!+#REF!+#REF!+#REF!+#REF!+#REF!+#REF!+#REF!+#REF!+#REF!+#REF!+#REF!+#REF!+#REF!+#REF!</f>
        <v>#REF!</v>
      </c>
      <c r="G62" s="4"/>
      <c r="H62" s="4" t="e">
        <f t="shared" si="3"/>
        <v>#REF!</v>
      </c>
      <c r="I62" s="9">
        <v>-3784</v>
      </c>
      <c r="J62" s="47" t="e">
        <f t="shared" si="2"/>
        <v>#REF!</v>
      </c>
      <c r="K62" s="40"/>
      <c r="L62" s="43"/>
      <c r="M62" s="43"/>
      <c r="N62" s="44"/>
      <c r="O62" s="45"/>
      <c r="R62" s="51"/>
      <c r="S62" s="51"/>
    </row>
    <row r="63" spans="1:19" ht="9" customHeight="1">
      <c r="A63" s="105"/>
      <c r="B63" s="8" t="s">
        <v>34</v>
      </c>
      <c r="C63" s="4"/>
      <c r="D63" s="4" t="e">
        <f>#REF!+#REF!+#REF!+#REF!+#REF!+#REF!+#REF!+#REF!+#REF!+#REF!+#REF!+#REF!+#REF!+#REF!+#REF!+#REF!+#REF!+#REF!+#REF!+#REF!+#REF!+#REF!+#REF!+#REF!+#REF!+#REF!+#REF!+#REF!+#REF!+#REF!+#REF!</f>
        <v>#REF!</v>
      </c>
      <c r="E63" s="4" t="e">
        <f t="shared" si="5"/>
        <v>#REF!</v>
      </c>
      <c r="F63" s="4" t="e">
        <f>#REF!+#REF!+#REF!+#REF!+#REF!+#REF!+#REF!+#REF!+#REF!+#REF!+#REF!+#REF!+#REF!+#REF!+#REF!+#REF!+#REF!+#REF!+#REF!+#REF!+#REF!+#REF!+#REF!+#REF!+#REF!+#REF!+#REF!+#REF!+#REF!+#REF!+#REF!</f>
        <v>#REF!</v>
      </c>
      <c r="G63" s="4"/>
      <c r="H63" s="4" t="e">
        <f t="shared" si="3"/>
        <v>#REF!</v>
      </c>
      <c r="I63" s="11">
        <v>-395</v>
      </c>
      <c r="J63" s="47" t="e">
        <f t="shared" si="2"/>
        <v>#REF!</v>
      </c>
      <c r="K63" s="40"/>
      <c r="L63" s="43"/>
      <c r="M63" s="43"/>
      <c r="N63" s="44"/>
      <c r="O63" s="45"/>
      <c r="R63" s="51"/>
      <c r="S63" s="51"/>
    </row>
    <row r="64" spans="1:19" ht="9" customHeight="1">
      <c r="A64" s="106"/>
      <c r="B64" s="8" t="s">
        <v>35</v>
      </c>
      <c r="C64" s="4"/>
      <c r="D64" s="4" t="e">
        <f>#REF!+#REF!+#REF!+#REF!+#REF!+#REF!+#REF!+#REF!+#REF!+#REF!+#REF!+#REF!+#REF!+#REF!+#REF!+#REF!+#REF!+#REF!+#REF!+#REF!+#REF!+#REF!+#REF!+#REF!+#REF!+#REF!+#REF!+#REF!+#REF!+#REF!+#REF!</f>
        <v>#REF!</v>
      </c>
      <c r="E64" s="4" t="e">
        <f t="shared" si="5"/>
        <v>#REF!</v>
      </c>
      <c r="F64" s="4" t="e">
        <f>#REF!+#REF!+#REF!+#REF!+#REF!+#REF!+#REF!+#REF!+#REF!+#REF!+#REF!+#REF!+#REF!+#REF!+#REF!+#REF!+#REF!+#REF!+#REF!+#REF!+#REF!+#REF!+#REF!+#REF!+#REF!+#REF!+#REF!+#REF!+#REF!+#REF!+#REF!</f>
        <v>#REF!</v>
      </c>
      <c r="G64" s="4"/>
      <c r="H64" s="4" t="e">
        <f t="shared" si="3"/>
        <v>#REF!</v>
      </c>
      <c r="I64" s="11">
        <v>72</v>
      </c>
      <c r="J64" s="47" t="e">
        <f t="shared" si="2"/>
        <v>#REF!</v>
      </c>
      <c r="K64" s="40"/>
      <c r="L64" s="43"/>
      <c r="M64" s="43"/>
      <c r="N64" s="44"/>
      <c r="O64" s="45"/>
      <c r="R64" s="51"/>
      <c r="S64" s="51"/>
    </row>
    <row r="65" spans="1:19" ht="9" customHeight="1">
      <c r="A65" s="52"/>
      <c r="B65" s="14" t="s">
        <v>58</v>
      </c>
      <c r="C65" s="4"/>
      <c r="D65" s="4" t="e">
        <f>#REF!+#REF!+#REF!+#REF!+#REF!+#REF!+#REF!+#REF!+#REF!+#REF!+#REF!+#REF!+#REF!+#REF!+#REF!+#REF!+#REF!+#REF!+#REF!+#REF!+#REF!+#REF!+#REF!+#REF!+#REF!+#REF!+#REF!+#REF!+#REF!+#REF!+#REF!</f>
        <v>#REF!</v>
      </c>
      <c r="E65" s="7" t="e">
        <f t="shared" ref="E65" si="7">SUM(E40:E64)</f>
        <v>#REF!</v>
      </c>
      <c r="F65" s="4" t="e">
        <f>#REF!+#REF!+#REF!+#REF!+#REF!+#REF!+#REF!+#REF!+#REF!+#REF!+#REF!+#REF!+#REF!+#REF!+#REF!+#REF!+#REF!+#REF!+#REF!+#REF!+#REF!+#REF!+#REF!+#REF!+#REF!+#REF!+#REF!+#REF!+#REF!+#REF!+#REF!</f>
        <v>#REF!</v>
      </c>
      <c r="G65" s="7"/>
      <c r="H65" s="4" t="e">
        <f t="shared" si="3"/>
        <v>#REF!</v>
      </c>
      <c r="I65" s="15">
        <v>0</v>
      </c>
      <c r="J65" s="36"/>
      <c r="K65" s="40"/>
      <c r="L65" s="43"/>
      <c r="M65" s="43"/>
      <c r="N65" s="44"/>
      <c r="O65" s="45"/>
      <c r="R65" s="51"/>
      <c r="S65" s="51"/>
    </row>
    <row r="66" spans="1:19" ht="9" customHeight="1">
      <c r="A66" s="52"/>
      <c r="B66" s="16" t="s">
        <v>72</v>
      </c>
      <c r="C66" s="4"/>
      <c r="D66" s="4" t="e">
        <f>#REF!+#REF!+#REF!+#REF!+#REF!+#REF!+#REF!+#REF!+#REF!+#REF!+#REF!+#REF!+#REF!+#REF!+#REF!+#REF!+#REF!+#REF!+#REF!+#REF!+#REF!+#REF!+#REF!+#REF!+#REF!+#REF!+#REF!+#REF!+#REF!+#REF!+#REF!</f>
        <v>#REF!</v>
      </c>
      <c r="E66" s="6" t="e">
        <f t="shared" ref="E66" si="8">E39+E65</f>
        <v>#REF!</v>
      </c>
      <c r="F66" s="4" t="e">
        <f>#REF!+#REF!+#REF!+#REF!+#REF!+#REF!+#REF!+#REF!+#REF!+#REF!+#REF!+#REF!+#REF!+#REF!+#REF!+#REF!+#REF!+#REF!+#REF!+#REF!+#REF!+#REF!+#REF!+#REF!+#REF!+#REF!+#REF!+#REF!+#REF!+#REF!+#REF!</f>
        <v>#REF!</v>
      </c>
      <c r="G66" s="6"/>
      <c r="H66" s="4" t="e">
        <f t="shared" si="3"/>
        <v>#REF!</v>
      </c>
      <c r="I66" s="12">
        <v>0</v>
      </c>
      <c r="J66" s="13"/>
      <c r="K66" s="40"/>
      <c r="L66" s="43"/>
      <c r="M66" s="43"/>
      <c r="N66" s="44"/>
      <c r="O66" s="45"/>
      <c r="R66" s="51"/>
      <c r="S66" s="51"/>
    </row>
    <row r="67" spans="1:19" ht="9" customHeight="1">
      <c r="A67" s="107" t="s">
        <v>5</v>
      </c>
      <c r="B67" s="8" t="s">
        <v>36</v>
      </c>
      <c r="C67" s="4"/>
      <c r="D67" s="4" t="e">
        <f>#REF!+#REF!+#REF!+#REF!+#REF!+#REF!+#REF!+#REF!+#REF!+#REF!+#REF!+#REF!+#REF!+#REF!+#REF!+#REF!+#REF!+#REF!+#REF!+#REF!+#REF!+#REF!+#REF!+#REF!+#REF!+#REF!+#REF!+#REF!+#REF!+#REF!+#REF!</f>
        <v>#REF!</v>
      </c>
      <c r="E67" s="4" t="e">
        <f t="shared" ref="E67:E76" si="9">SUM(C67:D67)</f>
        <v>#REF!</v>
      </c>
      <c r="F67" s="4" t="e">
        <f>#REF!+#REF!+#REF!+#REF!+#REF!+#REF!+#REF!+#REF!+#REF!+#REF!+#REF!+#REF!+#REF!+#REF!+#REF!+#REF!+#REF!+#REF!+#REF!+#REF!+#REF!+#REF!+#REF!+#REF!+#REF!+#REF!+#REF!+#REF!+#REF!+#REF!+#REF!</f>
        <v>#REF!</v>
      </c>
      <c r="G67" s="4"/>
      <c r="H67" s="4" t="e">
        <f t="shared" si="3"/>
        <v>#REF!</v>
      </c>
      <c r="I67" s="9">
        <f>-2621-700</f>
        <v>-3321</v>
      </c>
      <c r="J67" s="47" t="e">
        <f t="shared" si="2"/>
        <v>#REF!</v>
      </c>
      <c r="K67" s="40"/>
      <c r="L67" s="43"/>
      <c r="M67" s="43"/>
      <c r="N67" s="44"/>
      <c r="O67" s="45"/>
      <c r="R67" s="51"/>
      <c r="S67" s="51">
        <v>12900</v>
      </c>
    </row>
    <row r="68" spans="1:19" ht="9" customHeight="1">
      <c r="A68" s="107"/>
      <c r="B68" s="8" t="s">
        <v>56</v>
      </c>
      <c r="C68" s="4"/>
      <c r="D68" s="4" t="e">
        <f>#REF!+#REF!+#REF!+#REF!+#REF!+#REF!+#REF!+#REF!+#REF!+#REF!+#REF!+#REF!+#REF!+#REF!+#REF!+#REF!+#REF!+#REF!+#REF!+#REF!+#REF!+#REF!+#REF!+#REF!+#REF!+#REF!+#REF!+#REF!+#REF!+#REF!+#REF!</f>
        <v>#REF!</v>
      </c>
      <c r="E68" s="4" t="e">
        <f t="shared" si="9"/>
        <v>#REF!</v>
      </c>
      <c r="F68" s="4" t="e">
        <f>#REF!+#REF!+#REF!+#REF!+#REF!+#REF!+#REF!+#REF!+#REF!+#REF!+#REF!+#REF!+#REF!+#REF!+#REF!+#REF!+#REF!+#REF!+#REF!+#REF!+#REF!+#REF!+#REF!+#REF!+#REF!+#REF!+#REF!+#REF!+#REF!+#REF!+#REF!</f>
        <v>#REF!</v>
      </c>
      <c r="G68" s="17"/>
      <c r="H68" s="4" t="e">
        <f t="shared" si="3"/>
        <v>#REF!</v>
      </c>
      <c r="I68" s="19">
        <v>0</v>
      </c>
      <c r="J68" s="9" t="e">
        <f t="shared" si="2"/>
        <v>#REF!</v>
      </c>
      <c r="K68" s="40"/>
      <c r="L68" s="43"/>
      <c r="M68" s="43"/>
      <c r="N68" s="44"/>
      <c r="O68" s="45"/>
      <c r="R68" s="51"/>
      <c r="S68" s="51"/>
    </row>
    <row r="69" spans="1:19" ht="9" customHeight="1">
      <c r="A69" s="107"/>
      <c r="B69" s="8" t="s">
        <v>37</v>
      </c>
      <c r="C69" s="4"/>
      <c r="D69" s="4" t="e">
        <f>#REF!+#REF!+#REF!+#REF!+#REF!+#REF!+#REF!+#REF!+#REF!+#REF!+#REF!+#REF!+#REF!+#REF!+#REF!+#REF!+#REF!+#REF!+#REF!+#REF!+#REF!+#REF!+#REF!+#REF!+#REF!+#REF!+#REF!+#REF!+#REF!+#REF!+#REF!</f>
        <v>#REF!</v>
      </c>
      <c r="E69" s="4" t="e">
        <f t="shared" si="9"/>
        <v>#REF!</v>
      </c>
      <c r="F69" s="4" t="e">
        <f>#REF!+#REF!+#REF!+#REF!+#REF!+#REF!+#REF!+#REF!+#REF!+#REF!+#REF!+#REF!+#REF!+#REF!+#REF!+#REF!+#REF!+#REF!+#REF!+#REF!+#REF!+#REF!+#REF!+#REF!+#REF!+#REF!+#REF!+#REF!+#REF!+#REF!+#REF!</f>
        <v>#REF!</v>
      </c>
      <c r="G69" s="20"/>
      <c r="H69" s="4" t="e">
        <f t="shared" si="3"/>
        <v>#REF!</v>
      </c>
      <c r="I69" s="21">
        <v>-4697</v>
      </c>
      <c r="J69" s="48" t="e">
        <f t="shared" si="2"/>
        <v>#REF!</v>
      </c>
      <c r="K69" s="40" t="s">
        <v>93</v>
      </c>
      <c r="L69" s="43"/>
      <c r="M69" s="43"/>
      <c r="N69" s="44"/>
      <c r="O69" s="45"/>
      <c r="R69" s="51"/>
      <c r="S69" s="51">
        <v>260</v>
      </c>
    </row>
    <row r="70" spans="1:19" ht="9" customHeight="1">
      <c r="A70" s="107"/>
      <c r="B70" s="22" t="s">
        <v>38</v>
      </c>
      <c r="C70" s="4"/>
      <c r="D70" s="4" t="e">
        <f>#REF!+#REF!+#REF!+#REF!+#REF!+#REF!+#REF!+#REF!+#REF!+#REF!+#REF!+#REF!+#REF!+#REF!+#REF!+#REF!+#REF!+#REF!+#REF!+#REF!+#REF!+#REF!+#REF!+#REF!+#REF!+#REF!+#REF!+#REF!+#REF!+#REF!+#REF!</f>
        <v>#REF!</v>
      </c>
      <c r="E70" s="4" t="e">
        <f t="shared" si="9"/>
        <v>#REF!</v>
      </c>
      <c r="F70" s="4" t="e">
        <f>#REF!+#REF!+#REF!+#REF!+#REF!+#REF!+#REF!+#REF!+#REF!+#REF!+#REF!+#REF!+#REF!+#REF!+#REF!+#REF!+#REF!+#REF!+#REF!+#REF!+#REF!+#REF!+#REF!+#REF!+#REF!+#REF!+#REF!+#REF!+#REF!+#REF!+#REF!</f>
        <v>#REF!</v>
      </c>
      <c r="G70" s="17"/>
      <c r="H70" s="4" t="e">
        <f t="shared" si="3"/>
        <v>#REF!</v>
      </c>
      <c r="I70" s="23">
        <v>800</v>
      </c>
      <c r="J70" s="48" t="e">
        <f t="shared" si="2"/>
        <v>#REF!</v>
      </c>
      <c r="K70" s="40" t="s">
        <v>93</v>
      </c>
      <c r="L70" s="43"/>
      <c r="M70" s="43"/>
      <c r="N70" s="44"/>
      <c r="O70" s="45"/>
      <c r="R70" s="51"/>
      <c r="S70" s="51">
        <v>4000</v>
      </c>
    </row>
    <row r="71" spans="1:19" ht="9" customHeight="1">
      <c r="A71" s="107"/>
      <c r="B71" s="8" t="s">
        <v>39</v>
      </c>
      <c r="C71" s="4"/>
      <c r="D71" s="4" t="e">
        <f>#REF!+#REF!+#REF!+#REF!+#REF!+#REF!+#REF!+#REF!+#REF!+#REF!+#REF!+#REF!+#REF!+#REF!+#REF!+#REF!+#REF!+#REF!+#REF!+#REF!+#REF!+#REF!+#REF!+#REF!+#REF!+#REF!+#REF!+#REF!+#REF!+#REF!+#REF!</f>
        <v>#REF!</v>
      </c>
      <c r="E71" s="4" t="e">
        <f t="shared" si="9"/>
        <v>#REF!</v>
      </c>
      <c r="F71" s="4" t="e">
        <f>#REF!+#REF!+#REF!+#REF!+#REF!+#REF!+#REF!+#REF!+#REF!+#REF!+#REF!+#REF!+#REF!+#REF!+#REF!+#REF!+#REF!+#REF!+#REF!+#REF!+#REF!+#REF!+#REF!+#REF!+#REF!+#REF!+#REF!+#REF!+#REF!+#REF!+#REF!</f>
        <v>#REF!</v>
      </c>
      <c r="G71" s="24"/>
      <c r="H71" s="4" t="e">
        <f t="shared" si="3"/>
        <v>#REF!</v>
      </c>
      <c r="I71" s="24">
        <v>-1000</v>
      </c>
      <c r="J71" s="47" t="e">
        <f t="shared" si="2"/>
        <v>#REF!</v>
      </c>
      <c r="K71" s="40"/>
      <c r="L71" s="43" t="s">
        <v>92</v>
      </c>
      <c r="M71" s="43" t="s">
        <v>92</v>
      </c>
      <c r="N71" s="44"/>
      <c r="O71" s="45"/>
      <c r="R71" s="51"/>
      <c r="S71" s="51">
        <v>3000</v>
      </c>
    </row>
    <row r="72" spans="1:19" ht="9" customHeight="1">
      <c r="A72" s="108" t="s">
        <v>6</v>
      </c>
      <c r="B72" s="109"/>
      <c r="C72" s="4"/>
      <c r="D72" s="13"/>
      <c r="E72" s="13" t="e">
        <f t="shared" ref="E72" si="10">SUM(E67:E71)</f>
        <v>#REF!</v>
      </c>
      <c r="F72" s="13"/>
      <c r="G72" s="13"/>
      <c r="H72" s="4" t="e">
        <f t="shared" si="3"/>
        <v>#REF!</v>
      </c>
      <c r="I72" s="12"/>
      <c r="J72" s="13"/>
      <c r="K72" s="40"/>
      <c r="L72" s="43"/>
      <c r="M72" s="43"/>
      <c r="N72" s="44"/>
      <c r="O72" s="46"/>
      <c r="R72" s="51"/>
      <c r="S72" s="51"/>
    </row>
    <row r="73" spans="1:19" ht="9" customHeight="1">
      <c r="A73" s="28" t="s">
        <v>73</v>
      </c>
      <c r="B73" s="29" t="s">
        <v>74</v>
      </c>
      <c r="C73" s="4"/>
      <c r="D73" s="30"/>
      <c r="E73" s="4">
        <f t="shared" si="9"/>
        <v>0</v>
      </c>
      <c r="F73" s="30" t="e">
        <f>SUM(F6:F72)</f>
        <v>#REF!</v>
      </c>
      <c r="G73" s="30"/>
      <c r="H73" s="4" t="e">
        <f t="shared" ref="H73:H75" si="11">E73-F73-G73</f>
        <v>#REF!</v>
      </c>
      <c r="I73" s="30">
        <v>-18101</v>
      </c>
      <c r="J73" s="9" t="e">
        <f t="shared" si="2"/>
        <v>#REF!</v>
      </c>
      <c r="K73" s="11"/>
      <c r="L73" s="43"/>
      <c r="M73" s="43"/>
      <c r="N73" s="44"/>
      <c r="O73" s="46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9"/>
        <v>0</v>
      </c>
      <c r="F74" s="30"/>
      <c r="G74" s="30"/>
      <c r="H74" s="4">
        <f t="shared" si="11"/>
        <v>0</v>
      </c>
      <c r="I74" s="31">
        <v>-12590</v>
      </c>
      <c r="J74" s="9">
        <f t="shared" ref="J74:J76" si="12">H74+I74</f>
        <v>-12590</v>
      </c>
      <c r="K74" s="11"/>
      <c r="L74" s="43"/>
      <c r="M74" s="43"/>
      <c r="N74" s="44"/>
      <c r="O74" s="46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9"/>
        <v>0</v>
      </c>
      <c r="F75" s="30"/>
      <c r="G75" s="30"/>
      <c r="H75" s="4">
        <f t="shared" si="11"/>
        <v>0</v>
      </c>
      <c r="I75" s="31">
        <v>4469</v>
      </c>
      <c r="J75" s="9">
        <f t="shared" si="12"/>
        <v>4469</v>
      </c>
      <c r="K75" s="11"/>
      <c r="L75" s="43"/>
      <c r="M75" s="43"/>
      <c r="N75" s="44"/>
      <c r="R75" s="51"/>
      <c r="S75" s="51"/>
    </row>
    <row r="76" spans="1:19" ht="9" customHeight="1">
      <c r="A76" s="28"/>
      <c r="B76" s="29" t="s">
        <v>97</v>
      </c>
      <c r="C76" s="4"/>
      <c r="D76" s="30"/>
      <c r="E76" s="4">
        <f t="shared" si="9"/>
        <v>0</v>
      </c>
      <c r="F76" s="30"/>
      <c r="G76" s="30"/>
      <c r="H76" s="4">
        <f>E76-F76-G76</f>
        <v>0</v>
      </c>
      <c r="I76" s="31">
        <v>-462</v>
      </c>
      <c r="J76" s="9">
        <f t="shared" si="12"/>
        <v>-462</v>
      </c>
      <c r="K76" s="11"/>
      <c r="L76" s="43"/>
      <c r="M76" s="43"/>
      <c r="N76" s="44"/>
      <c r="R76" s="51"/>
      <c r="S76" s="51"/>
    </row>
    <row r="77" spans="1:19">
      <c r="A77" s="90"/>
      <c r="B77" s="91"/>
      <c r="C77" s="38"/>
      <c r="D77" s="38">
        <f t="shared" ref="D77:G77" si="13">SUM(D73:D76)</f>
        <v>0</v>
      </c>
      <c r="E77" s="38"/>
      <c r="F77" s="38"/>
      <c r="G77" s="38">
        <f t="shared" si="13"/>
        <v>0</v>
      </c>
      <c r="H77" s="4"/>
      <c r="I77" s="38"/>
      <c r="J77" s="38"/>
      <c r="K77" s="11"/>
      <c r="L77" s="43"/>
      <c r="M77" s="43"/>
      <c r="N77" s="44"/>
    </row>
    <row r="78" spans="1:19">
      <c r="A78" s="86" t="s">
        <v>4</v>
      </c>
      <c r="B78" s="87"/>
      <c r="C78" s="39">
        <f>SUM(C6:C77)</f>
        <v>0</v>
      </c>
      <c r="D78" s="39" t="e">
        <f t="shared" ref="D78:J78" si="14">SUM(D6:D77)</f>
        <v>#REF!</v>
      </c>
      <c r="E78" s="39" t="e">
        <f t="shared" si="14"/>
        <v>#REF!</v>
      </c>
      <c r="F78" s="39" t="e">
        <f t="shared" si="14"/>
        <v>#REF!</v>
      </c>
      <c r="G78" s="39">
        <f t="shared" si="14"/>
        <v>0</v>
      </c>
      <c r="H78" s="39" t="e">
        <f t="shared" si="14"/>
        <v>#REF!</v>
      </c>
      <c r="I78" s="39">
        <f t="shared" si="14"/>
        <v>-162413</v>
      </c>
      <c r="J78" s="39" t="e">
        <f t="shared" si="14"/>
        <v>#REF!</v>
      </c>
      <c r="K78" s="11"/>
      <c r="L78" s="43"/>
      <c r="M78" s="43"/>
      <c r="N78" s="44"/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2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2" sqref="F32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105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14897</v>
      </c>
      <c r="D6" s="4"/>
      <c r="E6" s="4">
        <f t="shared" ref="E6:E14" si="0">SUM(C6:D6)</f>
        <v>14897</v>
      </c>
      <c r="F6" s="4"/>
      <c r="G6" s="4"/>
      <c r="H6" s="4">
        <f>E6-F6-G6</f>
        <v>14897</v>
      </c>
      <c r="I6" s="9">
        <v>-4800</v>
      </c>
      <c r="J6" s="56">
        <f>H6+I6</f>
        <v>10097</v>
      </c>
      <c r="K6" s="40"/>
      <c r="L6" s="43">
        <v>26.6</v>
      </c>
      <c r="M6" s="54">
        <f>H6*L6</f>
        <v>396260.2</v>
      </c>
      <c r="N6" s="55">
        <f>J6*L6</f>
        <v>268580.2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18630</v>
      </c>
      <c r="D7" s="4"/>
      <c r="E7" s="4">
        <f t="shared" si="0"/>
        <v>18630</v>
      </c>
      <c r="F7" s="4"/>
      <c r="G7" s="4"/>
      <c r="H7" s="4">
        <f t="shared" ref="H7" si="1">E7-F7-G7</f>
        <v>18630</v>
      </c>
      <c r="I7" s="9">
        <v>975</v>
      </c>
      <c r="J7" s="61">
        <f t="shared" ref="J7:J73" si="2">H7+I7</f>
        <v>19605</v>
      </c>
      <c r="K7" s="40"/>
      <c r="L7" s="43">
        <v>26.6</v>
      </c>
      <c r="M7" s="54">
        <f t="shared" ref="M7:M70" si="3">H7*L7</f>
        <v>495558</v>
      </c>
      <c r="N7" s="55">
        <f t="shared" ref="N7:N70" si="4">J7*L7</f>
        <v>521493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7869</v>
      </c>
      <c r="D10" s="4"/>
      <c r="E10" s="4">
        <f>SUM(C10:D10)</f>
        <v>7869</v>
      </c>
      <c r="F10" s="4"/>
      <c r="G10" s="4"/>
      <c r="H10" s="4">
        <f t="shared" si="6"/>
        <v>7869</v>
      </c>
      <c r="I10" s="9">
        <v>-505</v>
      </c>
      <c r="J10" s="61">
        <f t="shared" si="2"/>
        <v>7364</v>
      </c>
      <c r="K10" s="40"/>
      <c r="L10" s="43">
        <v>26.6</v>
      </c>
      <c r="M10" s="54">
        <f t="shared" si="3"/>
        <v>209315.40000000002</v>
      </c>
      <c r="N10" s="55">
        <f t="shared" si="4"/>
        <v>195882.40000000002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14002</v>
      </c>
      <c r="D11" s="4"/>
      <c r="E11" s="4">
        <f t="shared" si="0"/>
        <v>14002</v>
      </c>
      <c r="F11" s="4">
        <v>22</v>
      </c>
      <c r="G11" s="4"/>
      <c r="H11" s="4">
        <f t="shared" si="6"/>
        <v>13980</v>
      </c>
      <c r="I11" s="2">
        <v>888</v>
      </c>
      <c r="J11" s="61">
        <f t="shared" si="2"/>
        <v>14868</v>
      </c>
      <c r="K11" s="40"/>
      <c r="L11" s="43">
        <v>26.6</v>
      </c>
      <c r="M11" s="54">
        <f t="shared" si="3"/>
        <v>371868</v>
      </c>
      <c r="N11" s="55">
        <f t="shared" si="4"/>
        <v>395488.80000000005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27519</v>
      </c>
      <c r="D12" s="37"/>
      <c r="E12" s="4">
        <f t="shared" si="0"/>
        <v>27519</v>
      </c>
      <c r="F12" s="4">
        <v>40</v>
      </c>
      <c r="G12" s="4"/>
      <c r="H12" s="4">
        <f t="shared" si="6"/>
        <v>27479</v>
      </c>
      <c r="I12" s="2">
        <v>-1984</v>
      </c>
      <c r="J12" s="61">
        <f t="shared" si="2"/>
        <v>25495</v>
      </c>
      <c r="K12" s="40"/>
      <c r="L12" s="43">
        <v>26.6</v>
      </c>
      <c r="M12" s="54">
        <f t="shared" si="3"/>
        <v>730941.4</v>
      </c>
      <c r="N12" s="55">
        <f t="shared" si="4"/>
        <v>678167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10735</v>
      </c>
      <c r="D14" s="4"/>
      <c r="E14" s="4">
        <f t="shared" si="0"/>
        <v>10735</v>
      </c>
      <c r="F14" s="4"/>
      <c r="G14" s="4"/>
      <c r="H14" s="4">
        <f t="shared" si="6"/>
        <v>10735</v>
      </c>
      <c r="I14" s="2">
        <v>-291</v>
      </c>
      <c r="J14" s="61">
        <f t="shared" si="2"/>
        <v>10444</v>
      </c>
      <c r="K14" s="40"/>
      <c r="L14" s="43">
        <v>26.6</v>
      </c>
      <c r="M14" s="54">
        <f t="shared" si="3"/>
        <v>285551</v>
      </c>
      <c r="N14" s="55">
        <f t="shared" si="4"/>
        <v>277810.40000000002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6930</v>
      </c>
      <c r="D15" s="4"/>
      <c r="E15" s="4">
        <f>SUM(C15:D15)</f>
        <v>6930</v>
      </c>
      <c r="F15" s="4"/>
      <c r="G15" s="4"/>
      <c r="H15" s="4">
        <f t="shared" si="6"/>
        <v>6930</v>
      </c>
      <c r="I15" s="9">
        <v>-449</v>
      </c>
      <c r="J15" s="61">
        <f t="shared" si="2"/>
        <v>6481</v>
      </c>
      <c r="K15" s="40"/>
      <c r="L15" s="43">
        <v>26.6</v>
      </c>
      <c r="M15" s="54">
        <f t="shared" si="3"/>
        <v>184338</v>
      </c>
      <c r="N15" s="55">
        <f t="shared" si="4"/>
        <v>172394.6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9173</v>
      </c>
      <c r="D26" s="4"/>
      <c r="E26" s="4">
        <f t="shared" si="7"/>
        <v>9173</v>
      </c>
      <c r="F26" s="4"/>
      <c r="G26" s="4"/>
      <c r="H26" s="4">
        <f t="shared" si="6"/>
        <v>9173</v>
      </c>
      <c r="I26" s="9">
        <v>-806</v>
      </c>
      <c r="J26" s="61">
        <f t="shared" si="2"/>
        <v>8367</v>
      </c>
      <c r="K26" s="40"/>
      <c r="L26" s="43">
        <v>21</v>
      </c>
      <c r="M26" s="54">
        <f t="shared" si="3"/>
        <v>192633</v>
      </c>
      <c r="N26" s="55">
        <f t="shared" si="4"/>
        <v>175707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8029</v>
      </c>
      <c r="D30" s="4"/>
      <c r="E30" s="4">
        <f t="shared" si="7"/>
        <v>8029</v>
      </c>
      <c r="F30" s="4"/>
      <c r="G30" s="4"/>
      <c r="H30" s="4">
        <f t="shared" si="6"/>
        <v>8029</v>
      </c>
      <c r="I30" s="9">
        <v>-512</v>
      </c>
      <c r="J30" s="56">
        <f t="shared" si="2"/>
        <v>7517</v>
      </c>
      <c r="K30" s="40"/>
      <c r="L30" s="43">
        <v>21</v>
      </c>
      <c r="M30" s="54">
        <f t="shared" si="3"/>
        <v>168609</v>
      </c>
      <c r="N30" s="55">
        <f t="shared" si="4"/>
        <v>157857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24787</v>
      </c>
      <c r="D35" s="4"/>
      <c r="E35" s="4">
        <f t="shared" si="7"/>
        <v>24787</v>
      </c>
      <c r="F35" s="4"/>
      <c r="G35" s="4"/>
      <c r="H35" s="4">
        <f t="shared" si="6"/>
        <v>24787</v>
      </c>
      <c r="I35" s="9">
        <v>-15367</v>
      </c>
      <c r="J35" s="61">
        <f t="shared" si="2"/>
        <v>9420</v>
      </c>
      <c r="K35" s="40"/>
      <c r="L35" s="43">
        <v>21</v>
      </c>
      <c r="M35" s="54">
        <f t="shared" si="3"/>
        <v>520527</v>
      </c>
      <c r="N35" s="55">
        <f t="shared" si="4"/>
        <v>197820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8635</v>
      </c>
      <c r="D48" s="4"/>
      <c r="E48" s="4">
        <f t="shared" si="7"/>
        <v>8635</v>
      </c>
      <c r="F48" s="4"/>
      <c r="G48" s="4"/>
      <c r="H48" s="4">
        <f t="shared" si="6"/>
        <v>8635</v>
      </c>
      <c r="I48" s="9">
        <v>-6803</v>
      </c>
      <c r="J48" s="61">
        <f t="shared" si="2"/>
        <v>1832</v>
      </c>
      <c r="K48" s="40"/>
      <c r="L48" s="43">
        <v>17.2</v>
      </c>
      <c r="M48" s="54">
        <f t="shared" si="3"/>
        <v>148522</v>
      </c>
      <c r="N48" s="55">
        <f t="shared" si="4"/>
        <v>31510.399999999998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5042</v>
      </c>
      <c r="D50" s="4"/>
      <c r="E50" s="4">
        <f t="shared" si="7"/>
        <v>5042</v>
      </c>
      <c r="F50" s="4"/>
      <c r="G50" s="4"/>
      <c r="H50" s="4">
        <f t="shared" si="6"/>
        <v>5042</v>
      </c>
      <c r="I50" s="9">
        <v>-1444</v>
      </c>
      <c r="J50" s="56">
        <f t="shared" si="2"/>
        <v>3598</v>
      </c>
      <c r="K50" s="40"/>
      <c r="L50" s="43">
        <v>17.2</v>
      </c>
      <c r="M50" s="54">
        <f t="shared" si="3"/>
        <v>86722.4</v>
      </c>
      <c r="N50" s="55">
        <f t="shared" si="4"/>
        <v>61885.599999999999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65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65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16514</v>
      </c>
      <c r="D67" s="4"/>
      <c r="E67" s="4">
        <f t="shared" ref="E67:E76" si="8">SUM(C67:D67)</f>
        <v>16514</v>
      </c>
      <c r="F67" s="4"/>
      <c r="G67" s="4"/>
      <c r="H67" s="4">
        <f t="shared" si="6"/>
        <v>16514</v>
      </c>
      <c r="I67" s="9">
        <v>-15118</v>
      </c>
      <c r="J67" s="56">
        <f t="shared" si="2"/>
        <v>1396</v>
      </c>
      <c r="K67" s="40"/>
      <c r="L67" s="43">
        <v>17.2</v>
      </c>
      <c r="M67" s="54">
        <f t="shared" si="3"/>
        <v>284040.8</v>
      </c>
      <c r="N67" s="55">
        <f t="shared" si="4"/>
        <v>24011.200000000001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5181</v>
      </c>
      <c r="D69" s="20"/>
      <c r="E69" s="4">
        <f t="shared" si="8"/>
        <v>5181</v>
      </c>
      <c r="F69" s="20"/>
      <c r="G69" s="20"/>
      <c r="H69" s="4">
        <f t="shared" si="6"/>
        <v>5181</v>
      </c>
      <c r="I69" s="21">
        <v>153</v>
      </c>
      <c r="J69" s="61">
        <f t="shared" si="2"/>
        <v>5334</v>
      </c>
      <c r="K69" s="40"/>
      <c r="L69" s="43">
        <v>17.2</v>
      </c>
      <c r="M69" s="54">
        <f t="shared" si="3"/>
        <v>89113.2</v>
      </c>
      <c r="N69" s="55">
        <f t="shared" si="4"/>
        <v>91744.8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10412</v>
      </c>
      <c r="D70" s="17"/>
      <c r="E70" s="4">
        <f t="shared" si="8"/>
        <v>10412</v>
      </c>
      <c r="F70" s="17"/>
      <c r="G70" s="17"/>
      <c r="H70" s="4">
        <f t="shared" si="6"/>
        <v>10412</v>
      </c>
      <c r="I70" s="23">
        <v>-1000</v>
      </c>
      <c r="J70" s="61">
        <f t="shared" si="2"/>
        <v>9412</v>
      </c>
      <c r="K70" s="40"/>
      <c r="L70" s="43">
        <v>17.2</v>
      </c>
      <c r="M70" s="54">
        <f t="shared" si="3"/>
        <v>179086.4</v>
      </c>
      <c r="N70" s="55">
        <f t="shared" si="4"/>
        <v>161886.39999999999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2553</v>
      </c>
      <c r="D71" s="24"/>
      <c r="E71" s="4">
        <f t="shared" si="8"/>
        <v>2553</v>
      </c>
      <c r="F71" s="24"/>
      <c r="G71" s="24"/>
      <c r="H71" s="4">
        <f t="shared" si="6"/>
        <v>2553</v>
      </c>
      <c r="I71" s="24">
        <v>0</v>
      </c>
      <c r="J71" s="61">
        <f t="shared" si="2"/>
        <v>2553</v>
      </c>
      <c r="K71" s="40"/>
      <c r="L71" s="43">
        <v>17.2</v>
      </c>
      <c r="M71" s="54">
        <f t="shared" ref="M71:M77" si="9">H71*L71</f>
        <v>43911.6</v>
      </c>
      <c r="N71" s="55">
        <f t="shared" ref="N71:N77" si="10">J71*L71</f>
        <v>43911.6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371891</v>
      </c>
      <c r="D78" s="39">
        <f t="shared" ref="D78:J78" si="16">SUM(D6:D77)</f>
        <v>0</v>
      </c>
      <c r="E78" s="39">
        <f t="shared" si="16"/>
        <v>371891</v>
      </c>
      <c r="F78" s="39">
        <f t="shared" si="16"/>
        <v>62</v>
      </c>
      <c r="G78" s="39">
        <f t="shared" si="16"/>
        <v>0</v>
      </c>
      <c r="H78" s="39">
        <f t="shared" si="16"/>
        <v>371829</v>
      </c>
      <c r="I78" s="39">
        <f t="shared" si="16"/>
        <v>-96835</v>
      </c>
      <c r="J78" s="39">
        <f t="shared" si="16"/>
        <v>274994</v>
      </c>
      <c r="K78" s="11"/>
      <c r="L78" s="43"/>
      <c r="M78" s="53">
        <f>SUM(M6:M77)</f>
        <v>7618096.3999999994</v>
      </c>
      <c r="N78" s="53">
        <f t="shared" ref="N78:O78" si="17">SUM(N6:N77)</f>
        <v>5837977.7999999989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Q18" sqref="Q18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106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14897</v>
      </c>
      <c r="D6" s="4"/>
      <c r="E6" s="4">
        <f t="shared" ref="E6:E14" si="0">SUM(C6:D6)</f>
        <v>14897</v>
      </c>
      <c r="F6" s="4"/>
      <c r="G6" s="4"/>
      <c r="H6" s="4">
        <f>E6-F6-G6</f>
        <v>14897</v>
      </c>
      <c r="I6" s="9">
        <v>-4800</v>
      </c>
      <c r="J6" s="56">
        <f>H6+I6</f>
        <v>10097</v>
      </c>
      <c r="K6" s="40"/>
      <c r="L6" s="43">
        <v>26.6</v>
      </c>
      <c r="M6" s="54">
        <f>H6*L6</f>
        <v>396260.2</v>
      </c>
      <c r="N6" s="55">
        <f>J6*L6</f>
        <v>268580.2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18630</v>
      </c>
      <c r="D7" s="4"/>
      <c r="E7" s="4">
        <f t="shared" si="0"/>
        <v>18630</v>
      </c>
      <c r="F7" s="4"/>
      <c r="G7" s="4"/>
      <c r="H7" s="4">
        <f t="shared" ref="H7" si="1">E7-F7-G7</f>
        <v>18630</v>
      </c>
      <c r="I7" s="9">
        <v>975</v>
      </c>
      <c r="J7" s="61">
        <f t="shared" ref="J7:J73" si="2">H7+I7</f>
        <v>19605</v>
      </c>
      <c r="K7" s="40"/>
      <c r="L7" s="43">
        <v>26.6</v>
      </c>
      <c r="M7" s="54">
        <f t="shared" ref="M7:M70" si="3">H7*L7</f>
        <v>495558</v>
      </c>
      <c r="N7" s="55">
        <f t="shared" ref="N7:N70" si="4">J7*L7</f>
        <v>521493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7869</v>
      </c>
      <c r="D10" s="4"/>
      <c r="E10" s="4">
        <f>SUM(C10:D10)</f>
        <v>7869</v>
      </c>
      <c r="F10" s="4"/>
      <c r="G10" s="4"/>
      <c r="H10" s="4">
        <f t="shared" si="6"/>
        <v>7869</v>
      </c>
      <c r="I10" s="9">
        <v>-505</v>
      </c>
      <c r="J10" s="61">
        <f t="shared" si="2"/>
        <v>7364</v>
      </c>
      <c r="K10" s="40"/>
      <c r="L10" s="43">
        <v>26.6</v>
      </c>
      <c r="M10" s="54">
        <f t="shared" si="3"/>
        <v>209315.40000000002</v>
      </c>
      <c r="N10" s="55">
        <f t="shared" si="4"/>
        <v>195882.40000000002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13980</v>
      </c>
      <c r="D11" s="4"/>
      <c r="E11" s="4">
        <f t="shared" si="0"/>
        <v>13980</v>
      </c>
      <c r="F11" s="4">
        <v>100</v>
      </c>
      <c r="G11" s="4"/>
      <c r="H11" s="4">
        <f t="shared" si="6"/>
        <v>13880</v>
      </c>
      <c r="I11" s="2">
        <v>888</v>
      </c>
      <c r="J11" s="61">
        <f t="shared" si="2"/>
        <v>14768</v>
      </c>
      <c r="K11" s="40"/>
      <c r="L11" s="43">
        <v>26.6</v>
      </c>
      <c r="M11" s="54">
        <f t="shared" si="3"/>
        <v>369208</v>
      </c>
      <c r="N11" s="55">
        <f t="shared" si="4"/>
        <v>392828.80000000005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27479</v>
      </c>
      <c r="D12" s="37"/>
      <c r="E12" s="4">
        <f t="shared" si="0"/>
        <v>27479</v>
      </c>
      <c r="F12" s="4">
        <f>200+203+82</f>
        <v>485</v>
      </c>
      <c r="G12" s="4"/>
      <c r="H12" s="4">
        <f t="shared" si="6"/>
        <v>26994</v>
      </c>
      <c r="I12" s="2">
        <v>-1984</v>
      </c>
      <c r="J12" s="61">
        <f t="shared" si="2"/>
        <v>25010</v>
      </c>
      <c r="K12" s="40"/>
      <c r="L12" s="43">
        <v>26.6</v>
      </c>
      <c r="M12" s="54">
        <f t="shared" si="3"/>
        <v>718040.4</v>
      </c>
      <c r="N12" s="55">
        <f t="shared" si="4"/>
        <v>665266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10735</v>
      </c>
      <c r="D14" s="4"/>
      <c r="E14" s="4">
        <f t="shared" si="0"/>
        <v>10735</v>
      </c>
      <c r="F14" s="4"/>
      <c r="G14" s="4"/>
      <c r="H14" s="4">
        <f t="shared" si="6"/>
        <v>10735</v>
      </c>
      <c r="I14" s="2">
        <v>-291</v>
      </c>
      <c r="J14" s="61">
        <f t="shared" si="2"/>
        <v>10444</v>
      </c>
      <c r="K14" s="40"/>
      <c r="L14" s="43">
        <v>26.6</v>
      </c>
      <c r="M14" s="54">
        <f t="shared" si="3"/>
        <v>285551</v>
      </c>
      <c r="N14" s="55">
        <f t="shared" si="4"/>
        <v>277810.40000000002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6930</v>
      </c>
      <c r="D15" s="4"/>
      <c r="E15" s="4">
        <f>SUM(C15:D15)</f>
        <v>6930</v>
      </c>
      <c r="F15" s="4"/>
      <c r="G15" s="4"/>
      <c r="H15" s="4">
        <f t="shared" si="6"/>
        <v>6930</v>
      </c>
      <c r="I15" s="9">
        <v>-449</v>
      </c>
      <c r="J15" s="61">
        <f t="shared" si="2"/>
        <v>6481</v>
      </c>
      <c r="K15" s="40"/>
      <c r="L15" s="43">
        <v>26.6</v>
      </c>
      <c r="M15" s="54">
        <f t="shared" si="3"/>
        <v>184338</v>
      </c>
      <c r="N15" s="55">
        <f t="shared" si="4"/>
        <v>172394.6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9173</v>
      </c>
      <c r="D26" s="4"/>
      <c r="E26" s="4">
        <f t="shared" si="7"/>
        <v>9173</v>
      </c>
      <c r="F26" s="4"/>
      <c r="G26" s="4"/>
      <c r="H26" s="4">
        <f t="shared" si="6"/>
        <v>9173</v>
      </c>
      <c r="I26" s="9">
        <v>-806</v>
      </c>
      <c r="J26" s="61">
        <f t="shared" si="2"/>
        <v>8367</v>
      </c>
      <c r="K26" s="40"/>
      <c r="L26" s="43">
        <v>21</v>
      </c>
      <c r="M26" s="54">
        <f t="shared" si="3"/>
        <v>192633</v>
      </c>
      <c r="N26" s="55">
        <f t="shared" si="4"/>
        <v>175707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8029</v>
      </c>
      <c r="D30" s="4"/>
      <c r="E30" s="4">
        <f t="shared" si="7"/>
        <v>8029</v>
      </c>
      <c r="F30" s="4"/>
      <c r="G30" s="4"/>
      <c r="H30" s="4">
        <f t="shared" si="6"/>
        <v>8029</v>
      </c>
      <c r="I30" s="9">
        <v>-512</v>
      </c>
      <c r="J30" s="56">
        <f t="shared" si="2"/>
        <v>7517</v>
      </c>
      <c r="K30" s="40"/>
      <c r="L30" s="43">
        <v>21</v>
      </c>
      <c r="M30" s="54">
        <f t="shared" si="3"/>
        <v>168609</v>
      </c>
      <c r="N30" s="55">
        <f t="shared" si="4"/>
        <v>157857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24787</v>
      </c>
      <c r="D35" s="4"/>
      <c r="E35" s="4">
        <f t="shared" si="7"/>
        <v>24787</v>
      </c>
      <c r="F35" s="4"/>
      <c r="G35" s="4"/>
      <c r="H35" s="4">
        <f t="shared" si="6"/>
        <v>24787</v>
      </c>
      <c r="I35" s="9">
        <v>-15367</v>
      </c>
      <c r="J35" s="61">
        <f t="shared" si="2"/>
        <v>9420</v>
      </c>
      <c r="K35" s="40"/>
      <c r="L35" s="43">
        <v>21</v>
      </c>
      <c r="M35" s="54">
        <f t="shared" si="3"/>
        <v>520527</v>
      </c>
      <c r="N35" s="55">
        <f t="shared" si="4"/>
        <v>197820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8635</v>
      </c>
      <c r="D48" s="4"/>
      <c r="E48" s="4">
        <f t="shared" si="7"/>
        <v>8635</v>
      </c>
      <c r="F48" s="4"/>
      <c r="G48" s="4"/>
      <c r="H48" s="4">
        <f t="shared" si="6"/>
        <v>8635</v>
      </c>
      <c r="I48" s="9">
        <v>-6803</v>
      </c>
      <c r="J48" s="61">
        <f t="shared" si="2"/>
        <v>1832</v>
      </c>
      <c r="K48" s="40"/>
      <c r="L48" s="43">
        <v>17.2</v>
      </c>
      <c r="M48" s="54">
        <f t="shared" si="3"/>
        <v>148522</v>
      </c>
      <c r="N48" s="55">
        <f t="shared" si="4"/>
        <v>31510.399999999998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5042</v>
      </c>
      <c r="D50" s="4"/>
      <c r="E50" s="4">
        <f t="shared" si="7"/>
        <v>5042</v>
      </c>
      <c r="F50" s="4"/>
      <c r="G50" s="4"/>
      <c r="H50" s="4">
        <f t="shared" si="6"/>
        <v>5042</v>
      </c>
      <c r="I50" s="9">
        <v>-1444</v>
      </c>
      <c r="J50" s="56">
        <f t="shared" si="2"/>
        <v>3598</v>
      </c>
      <c r="K50" s="40"/>
      <c r="L50" s="43">
        <v>17.2</v>
      </c>
      <c r="M50" s="54">
        <f t="shared" si="3"/>
        <v>86722.4</v>
      </c>
      <c r="N50" s="55">
        <f t="shared" si="4"/>
        <v>61885.599999999999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66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66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16514</v>
      </c>
      <c r="D67" s="4"/>
      <c r="E67" s="4">
        <f t="shared" ref="E67:E76" si="8">SUM(C67:D67)</f>
        <v>16514</v>
      </c>
      <c r="F67" s="4"/>
      <c r="G67" s="4"/>
      <c r="H67" s="4">
        <f t="shared" si="6"/>
        <v>16514</v>
      </c>
      <c r="I67" s="9">
        <v>-15118</v>
      </c>
      <c r="J67" s="56">
        <f t="shared" si="2"/>
        <v>1396</v>
      </c>
      <c r="K67" s="40"/>
      <c r="L67" s="43">
        <v>17.2</v>
      </c>
      <c r="M67" s="54">
        <f t="shared" si="3"/>
        <v>284040.8</v>
      </c>
      <c r="N67" s="55">
        <f t="shared" si="4"/>
        <v>24011.200000000001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5181</v>
      </c>
      <c r="D69" s="20"/>
      <c r="E69" s="4">
        <f t="shared" si="8"/>
        <v>5181</v>
      </c>
      <c r="F69" s="20"/>
      <c r="G69" s="20"/>
      <c r="H69" s="4">
        <f t="shared" si="6"/>
        <v>5181</v>
      </c>
      <c r="I69" s="21">
        <v>153</v>
      </c>
      <c r="J69" s="61">
        <f t="shared" si="2"/>
        <v>5334</v>
      </c>
      <c r="K69" s="40"/>
      <c r="L69" s="43">
        <v>17.2</v>
      </c>
      <c r="M69" s="54">
        <f t="shared" si="3"/>
        <v>89113.2</v>
      </c>
      <c r="N69" s="55">
        <f t="shared" si="4"/>
        <v>91744.8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10412</v>
      </c>
      <c r="D70" s="17"/>
      <c r="E70" s="4">
        <f t="shared" si="8"/>
        <v>10412</v>
      </c>
      <c r="F70" s="17"/>
      <c r="G70" s="17"/>
      <c r="H70" s="4">
        <f t="shared" si="6"/>
        <v>10412</v>
      </c>
      <c r="I70" s="23">
        <v>-1000</v>
      </c>
      <c r="J70" s="61">
        <f t="shared" si="2"/>
        <v>9412</v>
      </c>
      <c r="K70" s="40"/>
      <c r="L70" s="43">
        <v>17.2</v>
      </c>
      <c r="M70" s="54">
        <f t="shared" si="3"/>
        <v>179086.4</v>
      </c>
      <c r="N70" s="55">
        <f t="shared" si="4"/>
        <v>161886.39999999999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2553</v>
      </c>
      <c r="D71" s="24"/>
      <c r="E71" s="4">
        <f t="shared" si="8"/>
        <v>2553</v>
      </c>
      <c r="F71" s="24"/>
      <c r="G71" s="24"/>
      <c r="H71" s="4">
        <f t="shared" si="6"/>
        <v>2553</v>
      </c>
      <c r="I71" s="24">
        <v>0</v>
      </c>
      <c r="J71" s="61">
        <f t="shared" si="2"/>
        <v>2553</v>
      </c>
      <c r="K71" s="40"/>
      <c r="L71" s="43">
        <v>17.2</v>
      </c>
      <c r="M71" s="54">
        <f t="shared" ref="M71:M77" si="9">H71*L71</f>
        <v>43911.6</v>
      </c>
      <c r="N71" s="55">
        <f t="shared" ref="N71:N77" si="10">J71*L71</f>
        <v>43911.6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371829</v>
      </c>
      <c r="D78" s="39">
        <f t="shared" ref="D78:J78" si="16">SUM(D6:D77)</f>
        <v>0</v>
      </c>
      <c r="E78" s="39">
        <f t="shared" si="16"/>
        <v>371829</v>
      </c>
      <c r="F78" s="39">
        <f t="shared" si="16"/>
        <v>585</v>
      </c>
      <c r="G78" s="39">
        <f t="shared" si="16"/>
        <v>0</v>
      </c>
      <c r="H78" s="39">
        <f t="shared" si="16"/>
        <v>371244</v>
      </c>
      <c r="I78" s="39">
        <f t="shared" si="16"/>
        <v>-96835</v>
      </c>
      <c r="J78" s="39">
        <f t="shared" si="16"/>
        <v>274409</v>
      </c>
      <c r="K78" s="11"/>
      <c r="L78" s="43"/>
      <c r="M78" s="53">
        <f>SUM(M6:M77)</f>
        <v>7602535.3999999994</v>
      </c>
      <c r="N78" s="53">
        <f t="shared" ref="N78:O78" si="17">SUM(N6:N77)</f>
        <v>5822416.7999999989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30" sqref="G30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107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14897</v>
      </c>
      <c r="D6" s="4"/>
      <c r="E6" s="4">
        <f t="shared" ref="E6:E14" si="0">SUM(C6:D6)</f>
        <v>14897</v>
      </c>
      <c r="F6" s="4"/>
      <c r="G6" s="4"/>
      <c r="H6" s="4">
        <f>E6-F6-G6</f>
        <v>14897</v>
      </c>
      <c r="I6" s="9">
        <v>-4800</v>
      </c>
      <c r="J6" s="56">
        <f>H6+I6</f>
        <v>10097</v>
      </c>
      <c r="K6" s="40"/>
      <c r="L6" s="43">
        <v>26.6</v>
      </c>
      <c r="M6" s="54">
        <f>H6*L6</f>
        <v>396260.2</v>
      </c>
      <c r="N6" s="55">
        <f>J6*L6</f>
        <v>268580.2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18630</v>
      </c>
      <c r="D7" s="4"/>
      <c r="E7" s="4">
        <f t="shared" si="0"/>
        <v>18630</v>
      </c>
      <c r="F7" s="4">
        <v>175</v>
      </c>
      <c r="G7" s="4"/>
      <c r="H7" s="4">
        <f t="shared" ref="H7" si="1">E7-F7-G7</f>
        <v>18455</v>
      </c>
      <c r="I7" s="9">
        <v>975</v>
      </c>
      <c r="J7" s="61">
        <f t="shared" ref="J7:J73" si="2">H7+I7</f>
        <v>19430</v>
      </c>
      <c r="K7" s="40"/>
      <c r="L7" s="43">
        <v>26.6</v>
      </c>
      <c r="M7" s="54">
        <f t="shared" ref="M7:M70" si="3">H7*L7</f>
        <v>490903</v>
      </c>
      <c r="N7" s="55">
        <f t="shared" ref="N7:N70" si="4">J7*L7</f>
        <v>516838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7869</v>
      </c>
      <c r="D10" s="4"/>
      <c r="E10" s="4">
        <f>SUM(C10:D10)</f>
        <v>7869</v>
      </c>
      <c r="F10" s="4"/>
      <c r="G10" s="4"/>
      <c r="H10" s="4">
        <f t="shared" si="6"/>
        <v>7869</v>
      </c>
      <c r="I10" s="9">
        <v>-505</v>
      </c>
      <c r="J10" s="61">
        <f t="shared" si="2"/>
        <v>7364</v>
      </c>
      <c r="K10" s="40"/>
      <c r="L10" s="43">
        <v>26.6</v>
      </c>
      <c r="M10" s="54">
        <f t="shared" si="3"/>
        <v>209315.40000000002</v>
      </c>
      <c r="N10" s="55">
        <f t="shared" si="4"/>
        <v>195882.40000000002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13880</v>
      </c>
      <c r="D11" s="4"/>
      <c r="E11" s="4">
        <f t="shared" si="0"/>
        <v>13880</v>
      </c>
      <c r="F11" s="4"/>
      <c r="G11" s="4"/>
      <c r="H11" s="4">
        <f t="shared" si="6"/>
        <v>13880</v>
      </c>
      <c r="I11" s="2">
        <v>888</v>
      </c>
      <c r="J11" s="61">
        <f t="shared" si="2"/>
        <v>14768</v>
      </c>
      <c r="K11" s="40"/>
      <c r="L11" s="43">
        <v>26.6</v>
      </c>
      <c r="M11" s="54">
        <f t="shared" si="3"/>
        <v>369208</v>
      </c>
      <c r="N11" s="55">
        <f t="shared" si="4"/>
        <v>392828.80000000005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26994</v>
      </c>
      <c r="D12" s="37"/>
      <c r="E12" s="4">
        <f t="shared" si="0"/>
        <v>26994</v>
      </c>
      <c r="F12" s="4">
        <f>100+194</f>
        <v>294</v>
      </c>
      <c r="G12" s="4"/>
      <c r="H12" s="4">
        <f t="shared" si="6"/>
        <v>26700</v>
      </c>
      <c r="I12" s="2">
        <v>-1984</v>
      </c>
      <c r="J12" s="61">
        <f t="shared" si="2"/>
        <v>24716</v>
      </c>
      <c r="K12" s="40"/>
      <c r="L12" s="43">
        <v>26.6</v>
      </c>
      <c r="M12" s="54">
        <f t="shared" si="3"/>
        <v>710220</v>
      </c>
      <c r="N12" s="55">
        <f t="shared" si="4"/>
        <v>657445.60000000009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10735</v>
      </c>
      <c r="D14" s="4"/>
      <c r="E14" s="4">
        <f t="shared" si="0"/>
        <v>10735</v>
      </c>
      <c r="F14" s="4"/>
      <c r="G14" s="4"/>
      <c r="H14" s="4">
        <f t="shared" si="6"/>
        <v>10735</v>
      </c>
      <c r="I14" s="2">
        <v>-291</v>
      </c>
      <c r="J14" s="61">
        <f t="shared" si="2"/>
        <v>10444</v>
      </c>
      <c r="K14" s="40"/>
      <c r="L14" s="43">
        <v>26.6</v>
      </c>
      <c r="M14" s="54">
        <f t="shared" si="3"/>
        <v>285551</v>
      </c>
      <c r="N14" s="55">
        <f t="shared" si="4"/>
        <v>277810.40000000002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6930</v>
      </c>
      <c r="D15" s="4"/>
      <c r="E15" s="4">
        <f>SUM(C15:D15)</f>
        <v>6930</v>
      </c>
      <c r="F15" s="4"/>
      <c r="G15" s="4"/>
      <c r="H15" s="4">
        <f t="shared" si="6"/>
        <v>6930</v>
      </c>
      <c r="I15" s="9">
        <v>-449</v>
      </c>
      <c r="J15" s="61">
        <f t="shared" si="2"/>
        <v>6481</v>
      </c>
      <c r="K15" s="40"/>
      <c r="L15" s="43">
        <v>26.6</v>
      </c>
      <c r="M15" s="54">
        <f t="shared" si="3"/>
        <v>184338</v>
      </c>
      <c r="N15" s="55">
        <f t="shared" si="4"/>
        <v>172394.6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9173</v>
      </c>
      <c r="D26" s="4"/>
      <c r="E26" s="4">
        <f t="shared" si="7"/>
        <v>9173</v>
      </c>
      <c r="F26" s="4"/>
      <c r="G26" s="4"/>
      <c r="H26" s="4">
        <f t="shared" si="6"/>
        <v>9173</v>
      </c>
      <c r="I26" s="9">
        <v>-806</v>
      </c>
      <c r="J26" s="61">
        <f t="shared" si="2"/>
        <v>8367</v>
      </c>
      <c r="K26" s="40"/>
      <c r="L26" s="43">
        <v>21</v>
      </c>
      <c r="M26" s="54">
        <f t="shared" si="3"/>
        <v>192633</v>
      </c>
      <c r="N26" s="55">
        <f t="shared" si="4"/>
        <v>175707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8029</v>
      </c>
      <c r="D30" s="4"/>
      <c r="E30" s="4">
        <f t="shared" si="7"/>
        <v>8029</v>
      </c>
      <c r="F30" s="4">
        <v>227</v>
      </c>
      <c r="G30" s="4"/>
      <c r="H30" s="4">
        <f t="shared" si="6"/>
        <v>7802</v>
      </c>
      <c r="I30" s="9">
        <v>-512</v>
      </c>
      <c r="J30" s="56">
        <f t="shared" si="2"/>
        <v>7290</v>
      </c>
      <c r="K30" s="40"/>
      <c r="L30" s="43">
        <v>21</v>
      </c>
      <c r="M30" s="54">
        <f t="shared" si="3"/>
        <v>163842</v>
      </c>
      <c r="N30" s="55">
        <f t="shared" si="4"/>
        <v>153090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24787</v>
      </c>
      <c r="D35" s="4"/>
      <c r="E35" s="4">
        <f t="shared" si="7"/>
        <v>24787</v>
      </c>
      <c r="F35" s="4"/>
      <c r="G35" s="4"/>
      <c r="H35" s="4">
        <f t="shared" si="6"/>
        <v>24787</v>
      </c>
      <c r="I35" s="9">
        <v>-15367</v>
      </c>
      <c r="J35" s="61">
        <f t="shared" si="2"/>
        <v>9420</v>
      </c>
      <c r="K35" s="40"/>
      <c r="L35" s="43">
        <v>21</v>
      </c>
      <c r="M35" s="54">
        <f t="shared" si="3"/>
        <v>520527</v>
      </c>
      <c r="N35" s="55">
        <f t="shared" si="4"/>
        <v>197820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8635</v>
      </c>
      <c r="D48" s="4"/>
      <c r="E48" s="4">
        <f t="shared" si="7"/>
        <v>8635</v>
      </c>
      <c r="F48" s="4"/>
      <c r="G48" s="4"/>
      <c r="H48" s="4">
        <f t="shared" si="6"/>
        <v>8635</v>
      </c>
      <c r="I48" s="9">
        <v>-6803</v>
      </c>
      <c r="J48" s="61">
        <f t="shared" si="2"/>
        <v>1832</v>
      </c>
      <c r="K48" s="40"/>
      <c r="L48" s="43">
        <v>17.2</v>
      </c>
      <c r="M48" s="54">
        <f t="shared" si="3"/>
        <v>148522</v>
      </c>
      <c r="N48" s="55">
        <f t="shared" si="4"/>
        <v>31510.399999999998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5042</v>
      </c>
      <c r="D50" s="4"/>
      <c r="E50" s="4">
        <f t="shared" si="7"/>
        <v>5042</v>
      </c>
      <c r="F50" s="4"/>
      <c r="G50" s="4"/>
      <c r="H50" s="4">
        <f t="shared" si="6"/>
        <v>5042</v>
      </c>
      <c r="I50" s="9">
        <v>-1444</v>
      </c>
      <c r="J50" s="56">
        <f t="shared" si="2"/>
        <v>3598</v>
      </c>
      <c r="K50" s="40"/>
      <c r="L50" s="43">
        <v>17.2</v>
      </c>
      <c r="M50" s="54">
        <f t="shared" si="3"/>
        <v>86722.4</v>
      </c>
      <c r="N50" s="55">
        <f t="shared" si="4"/>
        <v>61885.599999999999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67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67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16514</v>
      </c>
      <c r="D67" s="4"/>
      <c r="E67" s="4">
        <f t="shared" ref="E67:E76" si="8">SUM(C67:D67)</f>
        <v>16514</v>
      </c>
      <c r="F67" s="4"/>
      <c r="G67" s="4"/>
      <c r="H67" s="4">
        <f t="shared" si="6"/>
        <v>16514</v>
      </c>
      <c r="I67" s="9">
        <v>-15118</v>
      </c>
      <c r="J67" s="56">
        <f t="shared" si="2"/>
        <v>1396</v>
      </c>
      <c r="K67" s="40"/>
      <c r="L67" s="43">
        <v>17.2</v>
      </c>
      <c r="M67" s="54">
        <f t="shared" si="3"/>
        <v>284040.8</v>
      </c>
      <c r="N67" s="55">
        <f t="shared" si="4"/>
        <v>24011.200000000001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5181</v>
      </c>
      <c r="D69" s="20"/>
      <c r="E69" s="4">
        <f t="shared" si="8"/>
        <v>5181</v>
      </c>
      <c r="F69" s="20"/>
      <c r="G69" s="20"/>
      <c r="H69" s="4">
        <f t="shared" si="6"/>
        <v>5181</v>
      </c>
      <c r="I69" s="21">
        <v>153</v>
      </c>
      <c r="J69" s="61">
        <f t="shared" si="2"/>
        <v>5334</v>
      </c>
      <c r="K69" s="40"/>
      <c r="L69" s="43">
        <v>17.2</v>
      </c>
      <c r="M69" s="54">
        <f t="shared" si="3"/>
        <v>89113.2</v>
      </c>
      <c r="N69" s="55">
        <f t="shared" si="4"/>
        <v>91744.8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10412</v>
      </c>
      <c r="D70" s="17"/>
      <c r="E70" s="4">
        <f t="shared" si="8"/>
        <v>10412</v>
      </c>
      <c r="F70" s="17">
        <f>200+240</f>
        <v>440</v>
      </c>
      <c r="G70" s="17"/>
      <c r="H70" s="4">
        <f t="shared" si="6"/>
        <v>9972</v>
      </c>
      <c r="I70" s="23">
        <v>-1000</v>
      </c>
      <c r="J70" s="61">
        <f t="shared" si="2"/>
        <v>8972</v>
      </c>
      <c r="K70" s="40"/>
      <c r="L70" s="43">
        <v>17.2</v>
      </c>
      <c r="M70" s="54">
        <f t="shared" si="3"/>
        <v>171518.4</v>
      </c>
      <c r="N70" s="55">
        <f t="shared" si="4"/>
        <v>154318.39999999999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2553</v>
      </c>
      <c r="D71" s="24"/>
      <c r="E71" s="4">
        <f t="shared" si="8"/>
        <v>2553</v>
      </c>
      <c r="F71" s="24">
        <f>864+63</f>
        <v>927</v>
      </c>
      <c r="G71" s="24"/>
      <c r="H71" s="4">
        <f t="shared" si="6"/>
        <v>1626</v>
      </c>
      <c r="I71" s="24">
        <v>0</v>
      </c>
      <c r="J71" s="61">
        <f t="shared" si="2"/>
        <v>1626</v>
      </c>
      <c r="K71" s="40"/>
      <c r="L71" s="43">
        <v>17.2</v>
      </c>
      <c r="M71" s="54">
        <f t="shared" ref="M71:M77" si="9">H71*L71</f>
        <v>27967.199999999997</v>
      </c>
      <c r="N71" s="55">
        <f t="shared" ref="N71:N77" si="10">J71*L71</f>
        <v>27967.199999999997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371244</v>
      </c>
      <c r="D78" s="39">
        <f t="shared" ref="D78:J78" si="16">SUM(D6:D77)</f>
        <v>0</v>
      </c>
      <c r="E78" s="39">
        <f t="shared" si="16"/>
        <v>371244</v>
      </c>
      <c r="F78" s="39">
        <f t="shared" si="16"/>
        <v>2063</v>
      </c>
      <c r="G78" s="39">
        <f t="shared" si="16"/>
        <v>0</v>
      </c>
      <c r="H78" s="39">
        <f t="shared" si="16"/>
        <v>369181</v>
      </c>
      <c r="I78" s="39">
        <f t="shared" si="16"/>
        <v>-96835</v>
      </c>
      <c r="J78" s="39">
        <f t="shared" si="16"/>
        <v>272346</v>
      </c>
      <c r="K78" s="11"/>
      <c r="L78" s="43"/>
      <c r="M78" s="53">
        <f>SUM(M6:M77)</f>
        <v>7561780.5999999996</v>
      </c>
      <c r="N78" s="53">
        <f t="shared" ref="N78:O78" si="17">SUM(N6:N77)</f>
        <v>5781662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K42" sqref="K42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108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14897</v>
      </c>
      <c r="D6" s="4"/>
      <c r="E6" s="4">
        <f t="shared" ref="E6:E14" si="0">SUM(C6:D6)</f>
        <v>14897</v>
      </c>
      <c r="F6" s="4"/>
      <c r="G6" s="4"/>
      <c r="H6" s="4">
        <f>E6-F6-G6</f>
        <v>14897</v>
      </c>
      <c r="I6" s="9">
        <v>-4800</v>
      </c>
      <c r="J6" s="56">
        <f>H6+I6</f>
        <v>10097</v>
      </c>
      <c r="K6" s="40"/>
      <c r="L6" s="43">
        <v>26.6</v>
      </c>
      <c r="M6" s="54">
        <f>H6*L6</f>
        <v>396260.2</v>
      </c>
      <c r="N6" s="55">
        <f>J6*L6</f>
        <v>268580.2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18455</v>
      </c>
      <c r="D7" s="4"/>
      <c r="E7" s="4">
        <f t="shared" si="0"/>
        <v>18455</v>
      </c>
      <c r="F7" s="4">
        <v>20</v>
      </c>
      <c r="G7" s="4"/>
      <c r="H7" s="4">
        <f t="shared" ref="H7" si="1">E7-F7-G7</f>
        <v>18435</v>
      </c>
      <c r="I7" s="9">
        <v>975</v>
      </c>
      <c r="J7" s="61">
        <f t="shared" ref="J7:J73" si="2">H7+I7</f>
        <v>19410</v>
      </c>
      <c r="K7" s="40"/>
      <c r="L7" s="43">
        <v>26.6</v>
      </c>
      <c r="M7" s="54">
        <f t="shared" ref="M7:M70" si="3">H7*L7</f>
        <v>490371</v>
      </c>
      <c r="N7" s="55">
        <f t="shared" ref="N7:N70" si="4">J7*L7</f>
        <v>516306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7869</v>
      </c>
      <c r="D10" s="4"/>
      <c r="E10" s="4">
        <f>SUM(C10:D10)</f>
        <v>7869</v>
      </c>
      <c r="F10" s="4"/>
      <c r="G10" s="4"/>
      <c r="H10" s="4">
        <f t="shared" si="6"/>
        <v>7869</v>
      </c>
      <c r="I10" s="9">
        <v>-505</v>
      </c>
      <c r="J10" s="61">
        <f t="shared" si="2"/>
        <v>7364</v>
      </c>
      <c r="K10" s="40"/>
      <c r="L10" s="43">
        <v>26.6</v>
      </c>
      <c r="M10" s="54">
        <f t="shared" si="3"/>
        <v>209315.40000000002</v>
      </c>
      <c r="N10" s="55">
        <f t="shared" si="4"/>
        <v>195882.40000000002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13880</v>
      </c>
      <c r="D11" s="4"/>
      <c r="E11" s="4">
        <f t="shared" si="0"/>
        <v>13880</v>
      </c>
      <c r="F11" s="4"/>
      <c r="G11" s="4"/>
      <c r="H11" s="4">
        <f t="shared" si="6"/>
        <v>13880</v>
      </c>
      <c r="I11" s="2">
        <v>888</v>
      </c>
      <c r="J11" s="61">
        <f t="shared" si="2"/>
        <v>14768</v>
      </c>
      <c r="K11" s="40"/>
      <c r="L11" s="43">
        <v>26.6</v>
      </c>
      <c r="M11" s="54">
        <f t="shared" si="3"/>
        <v>369208</v>
      </c>
      <c r="N11" s="55">
        <f t="shared" si="4"/>
        <v>392828.80000000005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26700</v>
      </c>
      <c r="D12" s="37"/>
      <c r="E12" s="4">
        <f t="shared" si="0"/>
        <v>26700</v>
      </c>
      <c r="F12" s="4">
        <f>139+40+40</f>
        <v>219</v>
      </c>
      <c r="G12" s="4"/>
      <c r="H12" s="4">
        <f t="shared" si="6"/>
        <v>26481</v>
      </c>
      <c r="I12" s="2">
        <v>-1984</v>
      </c>
      <c r="J12" s="61">
        <f t="shared" si="2"/>
        <v>24497</v>
      </c>
      <c r="K12" s="40"/>
      <c r="L12" s="43">
        <v>26.6</v>
      </c>
      <c r="M12" s="54">
        <f t="shared" si="3"/>
        <v>704394.60000000009</v>
      </c>
      <c r="N12" s="55">
        <f t="shared" si="4"/>
        <v>651620.20000000007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10735</v>
      </c>
      <c r="D14" s="4"/>
      <c r="E14" s="4">
        <f t="shared" si="0"/>
        <v>10735</v>
      </c>
      <c r="F14" s="4">
        <v>97</v>
      </c>
      <c r="G14" s="4"/>
      <c r="H14" s="4">
        <f t="shared" si="6"/>
        <v>10638</v>
      </c>
      <c r="I14" s="2">
        <v>-291</v>
      </c>
      <c r="J14" s="61">
        <f t="shared" si="2"/>
        <v>10347</v>
      </c>
      <c r="K14" s="40"/>
      <c r="L14" s="43">
        <v>26.6</v>
      </c>
      <c r="M14" s="54">
        <f t="shared" si="3"/>
        <v>282970.8</v>
      </c>
      <c r="N14" s="55">
        <f t="shared" si="4"/>
        <v>275230.2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6930</v>
      </c>
      <c r="D15" s="4"/>
      <c r="E15" s="4">
        <f>SUM(C15:D15)</f>
        <v>6930</v>
      </c>
      <c r="F15" s="4">
        <v>180</v>
      </c>
      <c r="G15" s="4"/>
      <c r="H15" s="4">
        <f t="shared" si="6"/>
        <v>6750</v>
      </c>
      <c r="I15" s="9">
        <v>-449</v>
      </c>
      <c r="J15" s="61">
        <f t="shared" si="2"/>
        <v>6301</v>
      </c>
      <c r="K15" s="40"/>
      <c r="L15" s="43">
        <v>26.6</v>
      </c>
      <c r="M15" s="54">
        <f t="shared" si="3"/>
        <v>179550</v>
      </c>
      <c r="N15" s="55">
        <f t="shared" si="4"/>
        <v>167606.6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9173</v>
      </c>
      <c r="D26" s="4"/>
      <c r="E26" s="4">
        <f t="shared" si="7"/>
        <v>9173</v>
      </c>
      <c r="F26" s="4"/>
      <c r="G26" s="4"/>
      <c r="H26" s="4">
        <f t="shared" si="6"/>
        <v>9173</v>
      </c>
      <c r="I26" s="9">
        <v>-806</v>
      </c>
      <c r="J26" s="61">
        <f t="shared" si="2"/>
        <v>8367</v>
      </c>
      <c r="K26" s="40"/>
      <c r="L26" s="43">
        <v>21</v>
      </c>
      <c r="M26" s="54">
        <f t="shared" si="3"/>
        <v>192633</v>
      </c>
      <c r="N26" s="55">
        <f t="shared" si="4"/>
        <v>175707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7802</v>
      </c>
      <c r="D30" s="4"/>
      <c r="E30" s="4">
        <f t="shared" si="7"/>
        <v>7802</v>
      </c>
      <c r="F30" s="4">
        <v>496</v>
      </c>
      <c r="G30" s="4"/>
      <c r="H30" s="4">
        <f t="shared" si="6"/>
        <v>7306</v>
      </c>
      <c r="I30" s="9">
        <v>-512</v>
      </c>
      <c r="J30" s="56">
        <f t="shared" si="2"/>
        <v>6794</v>
      </c>
      <c r="K30" s="40"/>
      <c r="L30" s="43">
        <v>21</v>
      </c>
      <c r="M30" s="54">
        <f t="shared" si="3"/>
        <v>153426</v>
      </c>
      <c r="N30" s="55">
        <f t="shared" si="4"/>
        <v>142674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24787</v>
      </c>
      <c r="D35" s="4"/>
      <c r="E35" s="4">
        <f t="shared" si="7"/>
        <v>24787</v>
      </c>
      <c r="F35" s="4">
        <v>535</v>
      </c>
      <c r="G35" s="4"/>
      <c r="H35" s="4">
        <f t="shared" si="6"/>
        <v>24252</v>
      </c>
      <c r="I35" s="9">
        <v>-15367</v>
      </c>
      <c r="J35" s="61">
        <f t="shared" si="2"/>
        <v>8885</v>
      </c>
      <c r="K35" s="40"/>
      <c r="L35" s="43">
        <v>21</v>
      </c>
      <c r="M35" s="54">
        <f t="shared" si="3"/>
        <v>509292</v>
      </c>
      <c r="N35" s="55">
        <f t="shared" si="4"/>
        <v>186585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8635</v>
      </c>
      <c r="D48" s="4"/>
      <c r="E48" s="4">
        <f t="shared" si="7"/>
        <v>8635</v>
      </c>
      <c r="F48" s="4"/>
      <c r="G48" s="4"/>
      <c r="H48" s="4">
        <f t="shared" si="6"/>
        <v>8635</v>
      </c>
      <c r="I48" s="9">
        <v>-6803</v>
      </c>
      <c r="J48" s="61">
        <f t="shared" si="2"/>
        <v>1832</v>
      </c>
      <c r="K48" s="40"/>
      <c r="L48" s="43">
        <v>17.2</v>
      </c>
      <c r="M48" s="54">
        <f t="shared" si="3"/>
        <v>148522</v>
      </c>
      <c r="N48" s="55">
        <f t="shared" si="4"/>
        <v>31510.399999999998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5042</v>
      </c>
      <c r="D50" s="4"/>
      <c r="E50" s="4">
        <f t="shared" si="7"/>
        <v>5042</v>
      </c>
      <c r="F50" s="4">
        <v>105</v>
      </c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68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68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16514</v>
      </c>
      <c r="D67" s="4"/>
      <c r="E67" s="4">
        <f t="shared" ref="E67:E76" si="8">SUM(C67:D67)</f>
        <v>16514</v>
      </c>
      <c r="F67" s="4"/>
      <c r="G67" s="4"/>
      <c r="H67" s="4">
        <f t="shared" si="6"/>
        <v>16514</v>
      </c>
      <c r="I67" s="9">
        <v>-15118</v>
      </c>
      <c r="J67" s="56">
        <f t="shared" si="2"/>
        <v>1396</v>
      </c>
      <c r="K67" s="40"/>
      <c r="L67" s="43">
        <v>17.2</v>
      </c>
      <c r="M67" s="54">
        <f t="shared" si="3"/>
        <v>284040.8</v>
      </c>
      <c r="N67" s="55">
        <f t="shared" si="4"/>
        <v>24011.200000000001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5181</v>
      </c>
      <c r="D69" s="20"/>
      <c r="E69" s="4">
        <f t="shared" si="8"/>
        <v>5181</v>
      </c>
      <c r="F69" s="20">
        <v>618</v>
      </c>
      <c r="G69" s="20"/>
      <c r="H69" s="4">
        <f t="shared" si="6"/>
        <v>4563</v>
      </c>
      <c r="I69" s="21">
        <v>153</v>
      </c>
      <c r="J69" s="61">
        <f t="shared" si="2"/>
        <v>4716</v>
      </c>
      <c r="K69" s="40"/>
      <c r="L69" s="43">
        <v>17.2</v>
      </c>
      <c r="M69" s="54">
        <f t="shared" si="3"/>
        <v>78483.599999999991</v>
      </c>
      <c r="N69" s="55">
        <f t="shared" si="4"/>
        <v>81115.199999999997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9972</v>
      </c>
      <c r="D70" s="17"/>
      <c r="E70" s="4">
        <f t="shared" si="8"/>
        <v>9972</v>
      </c>
      <c r="F70" s="17">
        <f>16+80</f>
        <v>96</v>
      </c>
      <c r="G70" s="17"/>
      <c r="H70" s="4">
        <f t="shared" si="6"/>
        <v>9876</v>
      </c>
      <c r="I70" s="23">
        <v>-1000</v>
      </c>
      <c r="J70" s="61">
        <f t="shared" si="2"/>
        <v>8876</v>
      </c>
      <c r="K70" s="40"/>
      <c r="L70" s="43">
        <v>17.2</v>
      </c>
      <c r="M70" s="54">
        <f t="shared" si="3"/>
        <v>169867.19999999998</v>
      </c>
      <c r="N70" s="55">
        <f t="shared" si="4"/>
        <v>152667.19999999998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1626</v>
      </c>
      <c r="D71" s="24"/>
      <c r="E71" s="4">
        <f t="shared" si="8"/>
        <v>1626</v>
      </c>
      <c r="F71" s="24">
        <f>140</f>
        <v>140</v>
      </c>
      <c r="G71" s="24"/>
      <c r="H71" s="4">
        <f t="shared" si="6"/>
        <v>1486</v>
      </c>
      <c r="I71" s="24">
        <v>0</v>
      </c>
      <c r="J71" s="61">
        <f t="shared" si="2"/>
        <v>1486</v>
      </c>
      <c r="K71" s="40"/>
      <c r="L71" s="43">
        <v>17.2</v>
      </c>
      <c r="M71" s="54">
        <f t="shared" ref="M71:M77" si="9">H71*L71</f>
        <v>25559.200000000001</v>
      </c>
      <c r="N71" s="55">
        <f t="shared" ref="N71:N77" si="10">J71*L71</f>
        <v>25559.200000000001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369181</v>
      </c>
      <c r="D78" s="39">
        <f t="shared" ref="D78:J78" si="16">SUM(D6:D77)</f>
        <v>0</v>
      </c>
      <c r="E78" s="39">
        <f t="shared" si="16"/>
        <v>369181</v>
      </c>
      <c r="F78" s="39">
        <f t="shared" si="16"/>
        <v>2506</v>
      </c>
      <c r="G78" s="39">
        <f t="shared" si="16"/>
        <v>0</v>
      </c>
      <c r="H78" s="39">
        <f t="shared" si="16"/>
        <v>366675</v>
      </c>
      <c r="I78" s="39">
        <f t="shared" si="16"/>
        <v>-96835</v>
      </c>
      <c r="J78" s="39">
        <f t="shared" si="16"/>
        <v>269840</v>
      </c>
      <c r="K78" s="11"/>
      <c r="L78" s="43"/>
      <c r="M78" s="53">
        <f>SUM(M6:M77)</f>
        <v>7509909.1999999993</v>
      </c>
      <c r="N78" s="53">
        <f t="shared" ref="N78:O78" si="17">SUM(N6:N77)</f>
        <v>5729790.5999999996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60" activePane="bottomRight" state="frozen"/>
      <selection pane="topRight" activeCell="B1" sqref="B1"/>
      <selection pane="bottomLeft" activeCell="A6" sqref="A6"/>
      <selection pane="bottomRight" activeCell="K26" sqref="K26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109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14897</v>
      </c>
      <c r="D6" s="4"/>
      <c r="E6" s="4">
        <f t="shared" ref="E6:E14" si="0">SUM(C6:D6)</f>
        <v>14897</v>
      </c>
      <c r="F6" s="4">
        <v>60</v>
      </c>
      <c r="G6" s="4"/>
      <c r="H6" s="4">
        <f>E6-F6-G6</f>
        <v>14837</v>
      </c>
      <c r="I6" s="9">
        <v>-4800</v>
      </c>
      <c r="J6" s="56">
        <f>H6+I6</f>
        <v>10037</v>
      </c>
      <c r="K6" s="40"/>
      <c r="L6" s="43">
        <v>26.6</v>
      </c>
      <c r="M6" s="54">
        <f>H6*L6</f>
        <v>394664.2</v>
      </c>
      <c r="N6" s="55">
        <f>J6*L6</f>
        <v>266984.2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18435</v>
      </c>
      <c r="D7" s="4"/>
      <c r="E7" s="4">
        <f t="shared" si="0"/>
        <v>18435</v>
      </c>
      <c r="F7" s="4">
        <v>228</v>
      </c>
      <c r="G7" s="4"/>
      <c r="H7" s="4">
        <f t="shared" ref="H7" si="1">E7-F7-G7</f>
        <v>18207</v>
      </c>
      <c r="I7" s="9">
        <v>975</v>
      </c>
      <c r="J7" s="61">
        <f t="shared" ref="J7:J73" si="2">H7+I7</f>
        <v>19182</v>
      </c>
      <c r="K7" s="40"/>
      <c r="L7" s="43">
        <v>26.6</v>
      </c>
      <c r="M7" s="54">
        <f t="shared" ref="M7:M70" si="3">H7*L7</f>
        <v>484306.2</v>
      </c>
      <c r="N7" s="55">
        <f t="shared" ref="N7:N70" si="4">J7*L7</f>
        <v>510241.2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7869</v>
      </c>
      <c r="D10" s="4"/>
      <c r="E10" s="4">
        <f>SUM(C10:D10)</f>
        <v>7869</v>
      </c>
      <c r="F10" s="4">
        <v>100</v>
      </c>
      <c r="G10" s="4"/>
      <c r="H10" s="4">
        <f t="shared" si="6"/>
        <v>7769</v>
      </c>
      <c r="I10" s="9">
        <v>-505</v>
      </c>
      <c r="J10" s="61">
        <f t="shared" si="2"/>
        <v>7264</v>
      </c>
      <c r="K10" s="40"/>
      <c r="L10" s="43">
        <v>26.6</v>
      </c>
      <c r="M10" s="54">
        <f t="shared" si="3"/>
        <v>206655.40000000002</v>
      </c>
      <c r="N10" s="55">
        <f t="shared" si="4"/>
        <v>193222.40000000002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13880</v>
      </c>
      <c r="D11" s="4"/>
      <c r="E11" s="4">
        <f t="shared" si="0"/>
        <v>13880</v>
      </c>
      <c r="F11" s="4"/>
      <c r="G11" s="4"/>
      <c r="H11" s="4">
        <f t="shared" si="6"/>
        <v>13880</v>
      </c>
      <c r="I11" s="2">
        <v>888</v>
      </c>
      <c r="J11" s="61">
        <f t="shared" si="2"/>
        <v>14768</v>
      </c>
      <c r="K11" s="40"/>
      <c r="L11" s="43">
        <v>26.6</v>
      </c>
      <c r="M11" s="54">
        <f t="shared" si="3"/>
        <v>369208</v>
      </c>
      <c r="N11" s="55">
        <f t="shared" si="4"/>
        <v>392828.80000000005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26481</v>
      </c>
      <c r="D12" s="37"/>
      <c r="E12" s="4">
        <f t="shared" si="0"/>
        <v>26481</v>
      </c>
      <c r="F12" s="4">
        <f>158+95+200</f>
        <v>453</v>
      </c>
      <c r="G12" s="4"/>
      <c r="H12" s="4">
        <f t="shared" si="6"/>
        <v>26028</v>
      </c>
      <c r="I12" s="2">
        <v>-1984</v>
      </c>
      <c r="J12" s="61">
        <f t="shared" si="2"/>
        <v>24044</v>
      </c>
      <c r="K12" s="40"/>
      <c r="L12" s="43">
        <v>26.6</v>
      </c>
      <c r="M12" s="54">
        <f t="shared" si="3"/>
        <v>692344.8</v>
      </c>
      <c r="N12" s="55">
        <f t="shared" si="4"/>
        <v>639570.4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10638</v>
      </c>
      <c r="D14" s="4"/>
      <c r="E14" s="4">
        <f t="shared" si="0"/>
        <v>10638</v>
      </c>
      <c r="F14" s="4">
        <v>45</v>
      </c>
      <c r="G14" s="4"/>
      <c r="H14" s="4">
        <f t="shared" si="6"/>
        <v>10593</v>
      </c>
      <c r="I14" s="2">
        <v>-291</v>
      </c>
      <c r="J14" s="61">
        <f t="shared" si="2"/>
        <v>10302</v>
      </c>
      <c r="K14" s="40"/>
      <c r="L14" s="43">
        <v>26.6</v>
      </c>
      <c r="M14" s="54">
        <f t="shared" si="3"/>
        <v>281773.8</v>
      </c>
      <c r="N14" s="55">
        <f t="shared" si="4"/>
        <v>274033.2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6750</v>
      </c>
      <c r="D15" s="4"/>
      <c r="E15" s="4">
        <f>SUM(C15:D15)</f>
        <v>6750</v>
      </c>
      <c r="F15" s="4">
        <f>190+90</f>
        <v>280</v>
      </c>
      <c r="G15" s="4"/>
      <c r="H15" s="4">
        <f t="shared" si="6"/>
        <v>6470</v>
      </c>
      <c r="I15" s="9">
        <v>-449</v>
      </c>
      <c r="J15" s="61">
        <f t="shared" si="2"/>
        <v>6021</v>
      </c>
      <c r="K15" s="40"/>
      <c r="L15" s="43">
        <v>26.6</v>
      </c>
      <c r="M15" s="54">
        <f t="shared" si="3"/>
        <v>172102</v>
      </c>
      <c r="N15" s="55">
        <f t="shared" si="4"/>
        <v>160158.6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9173</v>
      </c>
      <c r="D26" s="4"/>
      <c r="E26" s="4">
        <f t="shared" si="7"/>
        <v>9173</v>
      </c>
      <c r="F26" s="4">
        <v>235</v>
      </c>
      <c r="G26" s="4"/>
      <c r="H26" s="4">
        <f t="shared" si="6"/>
        <v>8938</v>
      </c>
      <c r="I26" s="9">
        <v>-806</v>
      </c>
      <c r="J26" s="61">
        <f t="shared" si="2"/>
        <v>8132</v>
      </c>
      <c r="K26" s="40"/>
      <c r="L26" s="43">
        <v>21</v>
      </c>
      <c r="M26" s="54">
        <f t="shared" si="3"/>
        <v>187698</v>
      </c>
      <c r="N26" s="55">
        <f t="shared" si="4"/>
        <v>170772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7306</v>
      </c>
      <c r="D30" s="4"/>
      <c r="E30" s="4">
        <f t="shared" si="7"/>
        <v>7306</v>
      </c>
      <c r="F30" s="4"/>
      <c r="G30" s="4"/>
      <c r="H30" s="4">
        <f t="shared" si="6"/>
        <v>7306</v>
      </c>
      <c r="I30" s="9">
        <v>-512</v>
      </c>
      <c r="J30" s="56">
        <f t="shared" si="2"/>
        <v>6794</v>
      </c>
      <c r="K30" s="40"/>
      <c r="L30" s="43">
        <v>21</v>
      </c>
      <c r="M30" s="54">
        <f t="shared" si="3"/>
        <v>153426</v>
      </c>
      <c r="N30" s="55">
        <f t="shared" si="4"/>
        <v>142674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24252</v>
      </c>
      <c r="D35" s="4"/>
      <c r="E35" s="4">
        <f t="shared" si="7"/>
        <v>24252</v>
      </c>
      <c r="F35" s="4">
        <v>150</v>
      </c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8635</v>
      </c>
      <c r="D48" s="4"/>
      <c r="E48" s="4">
        <f t="shared" si="7"/>
        <v>8635</v>
      </c>
      <c r="F48" s="4"/>
      <c r="G48" s="4"/>
      <c r="H48" s="4">
        <f t="shared" si="6"/>
        <v>8635</v>
      </c>
      <c r="I48" s="9">
        <v>-6803</v>
      </c>
      <c r="J48" s="61">
        <f t="shared" si="2"/>
        <v>1832</v>
      </c>
      <c r="K48" s="40"/>
      <c r="L48" s="43">
        <v>17.2</v>
      </c>
      <c r="M48" s="54">
        <f t="shared" si="3"/>
        <v>148522</v>
      </c>
      <c r="N48" s="55">
        <f t="shared" si="4"/>
        <v>31510.399999999998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69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69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16514</v>
      </c>
      <c r="D67" s="4"/>
      <c r="E67" s="4">
        <f t="shared" ref="E67:E76" si="8">SUM(C67:D67)</f>
        <v>16514</v>
      </c>
      <c r="F67" s="4"/>
      <c r="G67" s="4"/>
      <c r="H67" s="4">
        <f t="shared" si="6"/>
        <v>16514</v>
      </c>
      <c r="I67" s="9">
        <v>-15118</v>
      </c>
      <c r="J67" s="56">
        <f t="shared" si="2"/>
        <v>1396</v>
      </c>
      <c r="K67" s="40"/>
      <c r="L67" s="43">
        <v>17.2</v>
      </c>
      <c r="M67" s="54">
        <f t="shared" si="3"/>
        <v>284040.8</v>
      </c>
      <c r="N67" s="55">
        <f t="shared" si="4"/>
        <v>24011.200000000001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4563</v>
      </c>
      <c r="D69" s="20"/>
      <c r="E69" s="4">
        <f t="shared" si="8"/>
        <v>4563</v>
      </c>
      <c r="F69" s="20"/>
      <c r="G69" s="20"/>
      <c r="H69" s="4">
        <f t="shared" si="6"/>
        <v>4563</v>
      </c>
      <c r="I69" s="21">
        <v>153</v>
      </c>
      <c r="J69" s="61">
        <f t="shared" si="2"/>
        <v>4716</v>
      </c>
      <c r="K69" s="40"/>
      <c r="L69" s="43">
        <v>17.2</v>
      </c>
      <c r="M69" s="54">
        <f t="shared" si="3"/>
        <v>78483.599999999991</v>
      </c>
      <c r="N69" s="55">
        <f t="shared" si="4"/>
        <v>81115.199999999997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9876</v>
      </c>
      <c r="D70" s="17"/>
      <c r="E70" s="4">
        <f t="shared" si="8"/>
        <v>9876</v>
      </c>
      <c r="F70" s="17"/>
      <c r="G70" s="17"/>
      <c r="H70" s="4">
        <f t="shared" si="6"/>
        <v>9876</v>
      </c>
      <c r="I70" s="23">
        <v>-1000</v>
      </c>
      <c r="J70" s="61">
        <f t="shared" si="2"/>
        <v>8876</v>
      </c>
      <c r="K70" s="40"/>
      <c r="L70" s="43">
        <v>17.2</v>
      </c>
      <c r="M70" s="54">
        <f t="shared" si="3"/>
        <v>169867.19999999998</v>
      </c>
      <c r="N70" s="55">
        <f t="shared" si="4"/>
        <v>152667.19999999998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1486</v>
      </c>
      <c r="D71" s="24"/>
      <c r="E71" s="4">
        <f t="shared" si="8"/>
        <v>1486</v>
      </c>
      <c r="F71" s="24">
        <v>300</v>
      </c>
      <c r="G71" s="24"/>
      <c r="H71" s="4">
        <f t="shared" si="6"/>
        <v>1186</v>
      </c>
      <c r="I71" s="24">
        <v>0</v>
      </c>
      <c r="J71" s="61">
        <f t="shared" si="2"/>
        <v>1186</v>
      </c>
      <c r="K71" s="40"/>
      <c r="L71" s="43">
        <v>17.2</v>
      </c>
      <c r="M71" s="54">
        <f t="shared" ref="M71:M77" si="9">H71*L71</f>
        <v>20399.2</v>
      </c>
      <c r="N71" s="55">
        <f t="shared" ref="N71:N77" si="10">J71*L71</f>
        <v>20399.2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366675</v>
      </c>
      <c r="D78" s="39">
        <f t="shared" ref="D78:J78" si="16">SUM(D6:D77)</f>
        <v>0</v>
      </c>
      <c r="E78" s="39">
        <f t="shared" si="16"/>
        <v>366675</v>
      </c>
      <c r="F78" s="39">
        <f t="shared" si="16"/>
        <v>1851</v>
      </c>
      <c r="G78" s="39">
        <f t="shared" si="16"/>
        <v>0</v>
      </c>
      <c r="H78" s="39">
        <f t="shared" si="16"/>
        <v>364824</v>
      </c>
      <c r="I78" s="39">
        <f t="shared" si="16"/>
        <v>-96835</v>
      </c>
      <c r="J78" s="39">
        <f t="shared" si="16"/>
        <v>267989</v>
      </c>
      <c r="K78" s="11"/>
      <c r="L78" s="43"/>
      <c r="M78" s="53">
        <f>SUM(M6:M77)</f>
        <v>7465648.5999999996</v>
      </c>
      <c r="N78" s="53">
        <f t="shared" ref="N78:O78" si="17">SUM(N6:N77)</f>
        <v>5685530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  <mergeCell ref="A78:B78"/>
    <mergeCell ref="A81:B81"/>
    <mergeCell ref="C81:D81"/>
    <mergeCell ref="F81:G81"/>
    <mergeCell ref="I81:J81"/>
  </mergeCells>
  <pageMargins left="0.2" right="0.2" top="0.5" bottom="0.2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pane xSplit="1" ySplit="5" topLeftCell="B54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ColWidth="9.109375" defaultRowHeight="14.4"/>
  <cols>
    <col min="1" max="1" width="4" style="1" customWidth="1"/>
    <col min="2" max="2" width="17.77734375" style="1" customWidth="1"/>
    <col min="3" max="3" width="8" style="1" customWidth="1"/>
    <col min="4" max="4" width="7.109375" style="1" customWidth="1"/>
    <col min="5" max="6" width="7.5546875" style="1" customWidth="1"/>
    <col min="7" max="7" width="6.88671875" style="1" customWidth="1"/>
    <col min="8" max="8" width="8.77734375" style="1" customWidth="1"/>
    <col min="9" max="9" width="7.5546875" style="1" customWidth="1"/>
    <col min="10" max="10" width="7.88671875" style="1" customWidth="1"/>
    <col min="11" max="11" width="9.109375" style="1" customWidth="1"/>
    <col min="12" max="12" width="3.109375" style="1" customWidth="1"/>
    <col min="13" max="13" width="9.21875" style="1" customWidth="1"/>
    <col min="14" max="16384" width="9.109375" style="1"/>
  </cols>
  <sheetData>
    <row r="1" spans="1:19" ht="15" customHeight="1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9" ht="10.8" customHeight="1">
      <c r="A2" s="93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9" ht="10.8" customHeight="1">
      <c r="A3" s="94" t="s">
        <v>67</v>
      </c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1:19" ht="10.8" customHeight="1">
      <c r="A4" s="95" t="s">
        <v>110</v>
      </c>
      <c r="B4" s="95"/>
      <c r="C4" s="95"/>
      <c r="D4" s="95"/>
      <c r="E4" s="95"/>
      <c r="F4" s="95"/>
      <c r="G4" s="95"/>
      <c r="H4" s="95"/>
      <c r="I4" s="95"/>
    </row>
    <row r="5" spans="1:19" ht="22.2" customHeight="1">
      <c r="A5" s="96" t="s">
        <v>64</v>
      </c>
      <c r="B5" s="97"/>
      <c r="C5" s="26" t="s">
        <v>89</v>
      </c>
      <c r="D5" s="26" t="s">
        <v>71</v>
      </c>
      <c r="E5" s="26" t="s">
        <v>69</v>
      </c>
      <c r="F5" s="26" t="s">
        <v>65</v>
      </c>
      <c r="G5" s="32" t="s">
        <v>70</v>
      </c>
      <c r="H5" s="26" t="s">
        <v>90</v>
      </c>
      <c r="I5" s="27" t="s">
        <v>84</v>
      </c>
      <c r="J5" s="34" t="s">
        <v>91</v>
      </c>
      <c r="K5" s="27" t="s">
        <v>3</v>
      </c>
      <c r="M5" s="42"/>
    </row>
    <row r="6" spans="1:19" ht="9" customHeight="1">
      <c r="A6" s="98" t="s">
        <v>60</v>
      </c>
      <c r="B6" s="8" t="s">
        <v>7</v>
      </c>
      <c r="C6" s="4">
        <v>14837</v>
      </c>
      <c r="D6" s="4"/>
      <c r="E6" s="4">
        <f t="shared" ref="E6:E14" si="0">SUM(C6:D6)</f>
        <v>14837</v>
      </c>
      <c r="F6" s="4">
        <v>83</v>
      </c>
      <c r="G6" s="4"/>
      <c r="H6" s="4">
        <f>E6-F6-G6</f>
        <v>14754</v>
      </c>
      <c r="I6" s="9">
        <v>-4800</v>
      </c>
      <c r="J6" s="56">
        <f>H6+I6</f>
        <v>9954</v>
      </c>
      <c r="K6" s="40"/>
      <c r="L6" s="43">
        <v>26.6</v>
      </c>
      <c r="M6" s="54">
        <f>H6*L6</f>
        <v>392456.4</v>
      </c>
      <c r="N6" s="55">
        <f>J6*L6</f>
        <v>264776.40000000002</v>
      </c>
      <c r="O6" s="45">
        <f>I6*L6</f>
        <v>-127680</v>
      </c>
      <c r="P6" s="62"/>
      <c r="R6" s="51"/>
      <c r="S6" s="51"/>
    </row>
    <row r="7" spans="1:19" ht="9" customHeight="1">
      <c r="A7" s="99"/>
      <c r="B7" s="8" t="s">
        <v>8</v>
      </c>
      <c r="C7" s="4">
        <v>18207</v>
      </c>
      <c r="D7" s="4"/>
      <c r="E7" s="4">
        <f t="shared" si="0"/>
        <v>18207</v>
      </c>
      <c r="F7" s="4"/>
      <c r="G7" s="4"/>
      <c r="H7" s="4">
        <f t="shared" ref="H7" si="1">E7-F7-G7</f>
        <v>18207</v>
      </c>
      <c r="I7" s="9">
        <v>975</v>
      </c>
      <c r="J7" s="61">
        <f t="shared" ref="J7:J73" si="2">H7+I7</f>
        <v>19182</v>
      </c>
      <c r="K7" s="40"/>
      <c r="L7" s="43">
        <v>26.6</v>
      </c>
      <c r="M7" s="54">
        <f t="shared" ref="M7:M70" si="3">H7*L7</f>
        <v>484306.2</v>
      </c>
      <c r="N7" s="55">
        <f t="shared" ref="N7:N70" si="4">J7*L7</f>
        <v>510241.2</v>
      </c>
      <c r="O7" s="45">
        <f t="shared" ref="O7:O70" si="5">I7*L7</f>
        <v>25935</v>
      </c>
      <c r="P7" s="62"/>
      <c r="R7" s="51"/>
      <c r="S7" s="51"/>
    </row>
    <row r="8" spans="1:19" ht="9" customHeight="1">
      <c r="A8" s="99"/>
      <c r="B8" s="8" t="s">
        <v>9</v>
      </c>
      <c r="C8" s="4">
        <v>4572</v>
      </c>
      <c r="D8" s="4"/>
      <c r="E8" s="4">
        <f t="shared" si="0"/>
        <v>4572</v>
      </c>
      <c r="F8" s="4"/>
      <c r="G8" s="4"/>
      <c r="H8" s="4">
        <f>E8-F8-G8</f>
        <v>4572</v>
      </c>
      <c r="I8" s="2">
        <v>328</v>
      </c>
      <c r="J8" s="56">
        <f>H8+I8</f>
        <v>4900</v>
      </c>
      <c r="K8" s="40"/>
      <c r="L8" s="43">
        <v>26.6</v>
      </c>
      <c r="M8" s="54">
        <f t="shared" si="3"/>
        <v>121615.20000000001</v>
      </c>
      <c r="N8" s="55">
        <f t="shared" si="4"/>
        <v>130340</v>
      </c>
      <c r="O8" s="45">
        <f t="shared" si="5"/>
        <v>8724.8000000000011</v>
      </c>
      <c r="P8" s="62"/>
      <c r="R8" s="51"/>
      <c r="S8" s="51"/>
    </row>
    <row r="9" spans="1:19" ht="9" customHeight="1">
      <c r="A9" s="99"/>
      <c r="B9" s="8" t="s">
        <v>10</v>
      </c>
      <c r="C9" s="4">
        <v>7968</v>
      </c>
      <c r="D9" s="4"/>
      <c r="E9" s="4">
        <f t="shared" si="0"/>
        <v>7968</v>
      </c>
      <c r="F9" s="4"/>
      <c r="G9" s="4"/>
      <c r="H9" s="4">
        <f t="shared" ref="H9:H71" si="6">E9-F9-G9</f>
        <v>7968</v>
      </c>
      <c r="I9" s="9">
        <v>-1512</v>
      </c>
      <c r="J9" s="56">
        <f t="shared" si="2"/>
        <v>6456</v>
      </c>
      <c r="K9" s="40"/>
      <c r="L9" s="43">
        <v>17.2</v>
      </c>
      <c r="M9" s="54">
        <f t="shared" si="3"/>
        <v>137049.60000000001</v>
      </c>
      <c r="N9" s="55">
        <f t="shared" si="4"/>
        <v>111043.2</v>
      </c>
      <c r="O9" s="45">
        <f t="shared" si="5"/>
        <v>-26006.399999999998</v>
      </c>
      <c r="P9" s="62"/>
      <c r="R9" s="51"/>
      <c r="S9" s="51"/>
    </row>
    <row r="10" spans="1:19" ht="9" customHeight="1">
      <c r="A10" s="99"/>
      <c r="B10" s="8" t="s">
        <v>11</v>
      </c>
      <c r="C10" s="4">
        <v>7769</v>
      </c>
      <c r="D10" s="4"/>
      <c r="E10" s="4">
        <f>SUM(C10:D10)</f>
        <v>7769</v>
      </c>
      <c r="F10" s="4">
        <v>99</v>
      </c>
      <c r="G10" s="4"/>
      <c r="H10" s="4">
        <f t="shared" si="6"/>
        <v>7670</v>
      </c>
      <c r="I10" s="9">
        <v>-505</v>
      </c>
      <c r="J10" s="61">
        <f t="shared" si="2"/>
        <v>7165</v>
      </c>
      <c r="K10" s="40"/>
      <c r="L10" s="43">
        <v>26.6</v>
      </c>
      <c r="M10" s="54">
        <f t="shared" si="3"/>
        <v>204022</v>
      </c>
      <c r="N10" s="55">
        <f t="shared" si="4"/>
        <v>190589</v>
      </c>
      <c r="O10" s="45">
        <f t="shared" si="5"/>
        <v>-13433</v>
      </c>
      <c r="P10" s="62"/>
      <c r="R10" s="51"/>
      <c r="S10" s="51"/>
    </row>
    <row r="11" spans="1:19" ht="9" customHeight="1">
      <c r="A11" s="99"/>
      <c r="B11" s="8" t="s">
        <v>12</v>
      </c>
      <c r="C11" s="4">
        <v>13880</v>
      </c>
      <c r="D11" s="4"/>
      <c r="E11" s="4">
        <f t="shared" si="0"/>
        <v>13880</v>
      </c>
      <c r="F11" s="4">
        <v>99</v>
      </c>
      <c r="G11" s="4"/>
      <c r="H11" s="4">
        <f t="shared" si="6"/>
        <v>13781</v>
      </c>
      <c r="I11" s="2">
        <v>888</v>
      </c>
      <c r="J11" s="61">
        <f t="shared" si="2"/>
        <v>14669</v>
      </c>
      <c r="K11" s="40"/>
      <c r="L11" s="43">
        <v>26.6</v>
      </c>
      <c r="M11" s="54">
        <f t="shared" si="3"/>
        <v>366574.60000000003</v>
      </c>
      <c r="N11" s="55">
        <f t="shared" si="4"/>
        <v>390195.4</v>
      </c>
      <c r="O11" s="45">
        <f t="shared" si="5"/>
        <v>23620.800000000003</v>
      </c>
      <c r="P11" s="62"/>
      <c r="R11" s="51"/>
      <c r="S11" s="51"/>
    </row>
    <row r="12" spans="1:19" ht="9" customHeight="1">
      <c r="A12" s="99"/>
      <c r="B12" s="8" t="s">
        <v>13</v>
      </c>
      <c r="C12" s="4">
        <v>26028</v>
      </c>
      <c r="D12" s="37"/>
      <c r="E12" s="4">
        <f t="shared" si="0"/>
        <v>26028</v>
      </c>
      <c r="F12" s="4">
        <v>192</v>
      </c>
      <c r="G12" s="4"/>
      <c r="H12" s="4">
        <f t="shared" si="6"/>
        <v>25836</v>
      </c>
      <c r="I12" s="2">
        <v>-1984</v>
      </c>
      <c r="J12" s="61">
        <f t="shared" si="2"/>
        <v>23852</v>
      </c>
      <c r="K12" s="40"/>
      <c r="L12" s="43">
        <v>26.6</v>
      </c>
      <c r="M12" s="54">
        <f t="shared" si="3"/>
        <v>687237.60000000009</v>
      </c>
      <c r="N12" s="55">
        <f t="shared" si="4"/>
        <v>634463.20000000007</v>
      </c>
      <c r="O12" s="45">
        <f t="shared" si="5"/>
        <v>-52774.400000000001</v>
      </c>
      <c r="P12" s="62"/>
      <c r="R12" s="51"/>
      <c r="S12" s="51"/>
    </row>
    <row r="13" spans="1:19" ht="9" customHeight="1">
      <c r="A13" s="99"/>
      <c r="B13" s="8" t="s">
        <v>14</v>
      </c>
      <c r="C13" s="4">
        <v>0</v>
      </c>
      <c r="D13" s="4"/>
      <c r="E13" s="4">
        <f t="shared" si="0"/>
        <v>0</v>
      </c>
      <c r="F13" s="4"/>
      <c r="G13" s="4"/>
      <c r="H13" s="4">
        <f t="shared" si="6"/>
        <v>0</v>
      </c>
      <c r="I13" s="9">
        <v>0</v>
      </c>
      <c r="J13" s="56">
        <f t="shared" si="2"/>
        <v>0</v>
      </c>
      <c r="K13" s="40"/>
      <c r="L13" s="43">
        <v>26.6</v>
      </c>
      <c r="M13" s="54">
        <f t="shared" si="3"/>
        <v>0</v>
      </c>
      <c r="N13" s="55">
        <f t="shared" si="4"/>
        <v>0</v>
      </c>
      <c r="O13" s="45">
        <f t="shared" si="5"/>
        <v>0</v>
      </c>
      <c r="P13" s="62"/>
      <c r="R13" s="51"/>
      <c r="S13" s="51"/>
    </row>
    <row r="14" spans="1:19" ht="9" customHeight="1">
      <c r="A14" s="99"/>
      <c r="B14" s="8" t="s">
        <v>15</v>
      </c>
      <c r="C14" s="4">
        <v>10593</v>
      </c>
      <c r="D14" s="4"/>
      <c r="E14" s="4">
        <f t="shared" si="0"/>
        <v>10593</v>
      </c>
      <c r="F14" s="4"/>
      <c r="G14" s="4"/>
      <c r="H14" s="4">
        <f t="shared" si="6"/>
        <v>10593</v>
      </c>
      <c r="I14" s="2">
        <v>-291</v>
      </c>
      <c r="J14" s="61">
        <f t="shared" si="2"/>
        <v>10302</v>
      </c>
      <c r="K14" s="40"/>
      <c r="L14" s="43">
        <v>26.6</v>
      </c>
      <c r="M14" s="54">
        <f t="shared" si="3"/>
        <v>281773.8</v>
      </c>
      <c r="N14" s="55">
        <f t="shared" si="4"/>
        <v>274033.2</v>
      </c>
      <c r="O14" s="45">
        <f t="shared" si="5"/>
        <v>-7740.6</v>
      </c>
      <c r="P14" s="62"/>
      <c r="R14" s="51"/>
      <c r="S14" s="51"/>
    </row>
    <row r="15" spans="1:19" ht="9" customHeight="1">
      <c r="A15" s="99"/>
      <c r="B15" s="8" t="s">
        <v>16</v>
      </c>
      <c r="C15" s="4">
        <v>6470</v>
      </c>
      <c r="D15" s="4"/>
      <c r="E15" s="4">
        <f>SUM(C15:D15)</f>
        <v>6470</v>
      </c>
      <c r="F15" s="4"/>
      <c r="G15" s="4"/>
      <c r="H15" s="4">
        <f t="shared" si="6"/>
        <v>6470</v>
      </c>
      <c r="I15" s="9">
        <v>-449</v>
      </c>
      <c r="J15" s="61">
        <f t="shared" si="2"/>
        <v>6021</v>
      </c>
      <c r="K15" s="40"/>
      <c r="L15" s="43">
        <v>26.6</v>
      </c>
      <c r="M15" s="54">
        <f t="shared" si="3"/>
        <v>172102</v>
      </c>
      <c r="N15" s="55">
        <f t="shared" si="4"/>
        <v>160158.6</v>
      </c>
      <c r="O15" s="45">
        <f t="shared" si="5"/>
        <v>-11943.400000000001</v>
      </c>
      <c r="P15" s="62"/>
      <c r="R15" s="51"/>
      <c r="S15" s="51"/>
    </row>
    <row r="16" spans="1:19" ht="9" customHeight="1">
      <c r="A16" s="100"/>
      <c r="B16" s="10" t="s">
        <v>57</v>
      </c>
      <c r="C16" s="4"/>
      <c r="D16" s="5"/>
      <c r="E16" s="5"/>
      <c r="F16" s="5"/>
      <c r="G16" s="5"/>
      <c r="H16" s="4"/>
      <c r="I16" s="35">
        <v>0</v>
      </c>
      <c r="J16" s="57"/>
      <c r="K16" s="40"/>
      <c r="L16" s="43"/>
      <c r="M16" s="54">
        <f t="shared" si="3"/>
        <v>0</v>
      </c>
      <c r="N16" s="55">
        <f t="shared" si="4"/>
        <v>0</v>
      </c>
      <c r="O16" s="45">
        <f t="shared" si="5"/>
        <v>0</v>
      </c>
      <c r="P16" s="62"/>
      <c r="R16" s="51"/>
      <c r="S16" s="51"/>
    </row>
    <row r="17" spans="1:19" ht="9" customHeight="1">
      <c r="A17" s="101" t="s">
        <v>59</v>
      </c>
      <c r="B17" s="8" t="s">
        <v>40</v>
      </c>
      <c r="C17" s="4">
        <v>5061</v>
      </c>
      <c r="D17" s="4"/>
      <c r="E17" s="4">
        <f>SUM(C17:D17)</f>
        <v>5061</v>
      </c>
      <c r="F17" s="4"/>
      <c r="G17" s="4"/>
      <c r="H17" s="4">
        <f t="shared" si="6"/>
        <v>5061</v>
      </c>
      <c r="I17" s="9">
        <v>-254</v>
      </c>
      <c r="J17" s="56">
        <f t="shared" si="2"/>
        <v>4807</v>
      </c>
      <c r="K17" s="41"/>
      <c r="L17" s="43">
        <v>11.4</v>
      </c>
      <c r="M17" s="54">
        <f t="shared" si="3"/>
        <v>57695.4</v>
      </c>
      <c r="N17" s="55">
        <f t="shared" si="4"/>
        <v>54799.8</v>
      </c>
      <c r="O17" s="45">
        <f t="shared" si="5"/>
        <v>-2895.6</v>
      </c>
      <c r="P17" s="62"/>
      <c r="R17" s="51"/>
      <c r="S17" s="51"/>
    </row>
    <row r="18" spans="1:19" ht="9" customHeight="1">
      <c r="A18" s="102"/>
      <c r="B18" s="11" t="s">
        <v>96</v>
      </c>
      <c r="C18" s="4">
        <v>1938</v>
      </c>
      <c r="D18" s="4"/>
      <c r="E18" s="4">
        <f t="shared" ref="E18:E64" si="7">SUM(C18:D18)</f>
        <v>1938</v>
      </c>
      <c r="F18" s="4"/>
      <c r="G18" s="4"/>
      <c r="H18" s="4">
        <f t="shared" si="6"/>
        <v>1938</v>
      </c>
      <c r="I18" s="9">
        <v>-141</v>
      </c>
      <c r="J18" s="56">
        <f t="shared" si="2"/>
        <v>1797</v>
      </c>
      <c r="K18" s="41"/>
      <c r="L18" s="43">
        <v>11.4</v>
      </c>
      <c r="M18" s="54">
        <f t="shared" si="3"/>
        <v>22093.200000000001</v>
      </c>
      <c r="N18" s="55">
        <f t="shared" si="4"/>
        <v>20485.8</v>
      </c>
      <c r="O18" s="45">
        <f t="shared" si="5"/>
        <v>-1607.4</v>
      </c>
      <c r="P18" s="62"/>
      <c r="R18" s="51"/>
      <c r="S18" s="51"/>
    </row>
    <row r="19" spans="1:19" ht="9" customHeight="1">
      <c r="A19" s="102"/>
      <c r="B19" s="8" t="s">
        <v>55</v>
      </c>
      <c r="C19" s="4">
        <v>4550</v>
      </c>
      <c r="D19" s="4"/>
      <c r="E19" s="4">
        <f t="shared" si="7"/>
        <v>4550</v>
      </c>
      <c r="F19" s="4"/>
      <c r="G19" s="4"/>
      <c r="H19" s="4">
        <f t="shared" si="6"/>
        <v>4550</v>
      </c>
      <c r="I19" s="9">
        <v>119</v>
      </c>
      <c r="J19" s="56">
        <f t="shared" si="2"/>
        <v>4669</v>
      </c>
      <c r="K19" s="41"/>
      <c r="L19" s="43">
        <v>21</v>
      </c>
      <c r="M19" s="54">
        <f t="shared" si="3"/>
        <v>95550</v>
      </c>
      <c r="N19" s="55">
        <f t="shared" si="4"/>
        <v>98049</v>
      </c>
      <c r="O19" s="45">
        <f t="shared" si="5"/>
        <v>2499</v>
      </c>
      <c r="P19" s="62"/>
      <c r="R19" s="51"/>
      <c r="S19" s="51"/>
    </row>
    <row r="20" spans="1:19" ht="9" customHeight="1">
      <c r="A20" s="102"/>
      <c r="B20" s="8" t="s">
        <v>28</v>
      </c>
      <c r="C20" s="4">
        <v>4578</v>
      </c>
      <c r="D20" s="4"/>
      <c r="E20" s="4">
        <f t="shared" si="7"/>
        <v>4578</v>
      </c>
      <c r="F20" s="4"/>
      <c r="G20" s="4"/>
      <c r="H20" s="4">
        <f t="shared" si="6"/>
        <v>4578</v>
      </c>
      <c r="I20" s="9">
        <v>-1050</v>
      </c>
      <c r="J20" s="56">
        <f t="shared" si="2"/>
        <v>3528</v>
      </c>
      <c r="K20" s="41"/>
      <c r="L20" s="43">
        <v>21</v>
      </c>
      <c r="M20" s="54">
        <f t="shared" si="3"/>
        <v>96138</v>
      </c>
      <c r="N20" s="55">
        <f t="shared" si="4"/>
        <v>74088</v>
      </c>
      <c r="O20" s="45">
        <f t="shared" si="5"/>
        <v>-22050</v>
      </c>
      <c r="P20" s="62"/>
      <c r="R20" s="51"/>
      <c r="S20" s="51"/>
    </row>
    <row r="21" spans="1:19" ht="9" customHeight="1">
      <c r="A21" s="102"/>
      <c r="B21" s="8" t="s">
        <v>29</v>
      </c>
      <c r="C21" s="4">
        <v>0</v>
      </c>
      <c r="D21" s="4"/>
      <c r="E21" s="4">
        <f t="shared" si="7"/>
        <v>0</v>
      </c>
      <c r="F21" s="4"/>
      <c r="G21" s="4"/>
      <c r="H21" s="4">
        <f t="shared" si="6"/>
        <v>0</v>
      </c>
      <c r="I21" s="2">
        <v>0</v>
      </c>
      <c r="J21" s="56">
        <f t="shared" si="2"/>
        <v>0</v>
      </c>
      <c r="K21" s="40"/>
      <c r="L21" s="43">
        <v>21</v>
      </c>
      <c r="M21" s="54">
        <f t="shared" si="3"/>
        <v>0</v>
      </c>
      <c r="N21" s="55">
        <f t="shared" si="4"/>
        <v>0</v>
      </c>
      <c r="O21" s="45">
        <f t="shared" si="5"/>
        <v>0</v>
      </c>
      <c r="P21" s="62"/>
      <c r="R21" s="51"/>
      <c r="S21" s="51"/>
    </row>
    <row r="22" spans="1:19" ht="9" customHeight="1">
      <c r="A22" s="102"/>
      <c r="B22" s="8" t="s">
        <v>30</v>
      </c>
      <c r="C22" s="4">
        <v>0</v>
      </c>
      <c r="D22" s="4"/>
      <c r="E22" s="4">
        <f t="shared" si="7"/>
        <v>0</v>
      </c>
      <c r="F22" s="4"/>
      <c r="G22" s="4"/>
      <c r="H22" s="4">
        <f t="shared" si="6"/>
        <v>0</v>
      </c>
      <c r="I22" s="9">
        <v>0</v>
      </c>
      <c r="J22" s="56">
        <f t="shared" si="2"/>
        <v>0</v>
      </c>
      <c r="K22" s="40"/>
      <c r="L22" s="43">
        <v>21</v>
      </c>
      <c r="M22" s="54">
        <f t="shared" si="3"/>
        <v>0</v>
      </c>
      <c r="N22" s="55">
        <f t="shared" si="4"/>
        <v>0</v>
      </c>
      <c r="O22" s="45">
        <f t="shared" si="5"/>
        <v>0</v>
      </c>
      <c r="P22" s="62"/>
      <c r="R22" s="51"/>
      <c r="S22" s="51"/>
    </row>
    <row r="23" spans="1:19" ht="9" customHeight="1">
      <c r="A23" s="102"/>
      <c r="B23" s="8" t="s">
        <v>100</v>
      </c>
      <c r="C23" s="4">
        <v>8874</v>
      </c>
      <c r="D23" s="4"/>
      <c r="E23" s="4">
        <f t="shared" si="7"/>
        <v>8874</v>
      </c>
      <c r="F23" s="4"/>
      <c r="G23" s="4"/>
      <c r="H23" s="4">
        <f t="shared" si="6"/>
        <v>8874</v>
      </c>
      <c r="I23" s="2">
        <v>1500</v>
      </c>
      <c r="J23" s="56">
        <f t="shared" si="2"/>
        <v>10374</v>
      </c>
      <c r="K23" s="40"/>
      <c r="L23" s="43">
        <v>21</v>
      </c>
      <c r="M23" s="54">
        <f t="shared" si="3"/>
        <v>186354</v>
      </c>
      <c r="N23" s="55">
        <f t="shared" si="4"/>
        <v>217854</v>
      </c>
      <c r="O23" s="45">
        <f t="shared" si="5"/>
        <v>31500</v>
      </c>
      <c r="P23" s="62"/>
      <c r="R23" s="51"/>
      <c r="S23" s="51"/>
    </row>
    <row r="24" spans="1:19" ht="9" customHeight="1">
      <c r="A24" s="102"/>
      <c r="B24" s="8" t="s">
        <v>54</v>
      </c>
      <c r="C24" s="4">
        <v>0</v>
      </c>
      <c r="D24" s="4"/>
      <c r="E24" s="4">
        <f t="shared" si="7"/>
        <v>0</v>
      </c>
      <c r="F24" s="4"/>
      <c r="G24" s="4"/>
      <c r="H24" s="4">
        <f t="shared" si="6"/>
        <v>0</v>
      </c>
      <c r="I24" s="9">
        <v>0</v>
      </c>
      <c r="J24" s="56">
        <f t="shared" si="2"/>
        <v>0</v>
      </c>
      <c r="K24" s="40"/>
      <c r="L24" s="43">
        <v>21</v>
      </c>
      <c r="M24" s="54">
        <f t="shared" si="3"/>
        <v>0</v>
      </c>
      <c r="N24" s="55">
        <f t="shared" si="4"/>
        <v>0</v>
      </c>
      <c r="O24" s="45">
        <f t="shared" si="5"/>
        <v>0</v>
      </c>
      <c r="P24" s="62"/>
      <c r="R24" s="51"/>
      <c r="S24" s="51"/>
    </row>
    <row r="25" spans="1:19" ht="9" customHeight="1">
      <c r="A25" s="102"/>
      <c r="B25" s="8" t="s">
        <v>81</v>
      </c>
      <c r="C25" s="4">
        <v>750</v>
      </c>
      <c r="D25" s="4"/>
      <c r="E25" s="4">
        <f t="shared" si="7"/>
        <v>750</v>
      </c>
      <c r="F25" s="4"/>
      <c r="G25" s="4"/>
      <c r="H25" s="4">
        <f t="shared" si="6"/>
        <v>750</v>
      </c>
      <c r="I25" s="9">
        <v>-750</v>
      </c>
      <c r="J25" s="56">
        <f t="shared" si="2"/>
        <v>0</v>
      </c>
      <c r="K25" s="40"/>
      <c r="L25" s="43">
        <v>21</v>
      </c>
      <c r="M25" s="54">
        <f t="shared" si="3"/>
        <v>15750</v>
      </c>
      <c r="N25" s="55">
        <f t="shared" si="4"/>
        <v>0</v>
      </c>
      <c r="O25" s="45">
        <f t="shared" si="5"/>
        <v>-15750</v>
      </c>
      <c r="P25" s="62"/>
      <c r="R25" s="51"/>
      <c r="S25" s="51"/>
    </row>
    <row r="26" spans="1:19" ht="9" customHeight="1">
      <c r="A26" s="102"/>
      <c r="B26" s="8" t="s">
        <v>52</v>
      </c>
      <c r="C26" s="4">
        <v>8938</v>
      </c>
      <c r="D26" s="4"/>
      <c r="E26" s="4">
        <f t="shared" si="7"/>
        <v>8938</v>
      </c>
      <c r="F26" s="4"/>
      <c r="G26" s="4"/>
      <c r="H26" s="4">
        <f t="shared" si="6"/>
        <v>8938</v>
      </c>
      <c r="I26" s="9">
        <v>-806</v>
      </c>
      <c r="J26" s="61">
        <f t="shared" si="2"/>
        <v>8132</v>
      </c>
      <c r="K26" s="40"/>
      <c r="L26" s="43">
        <v>21</v>
      </c>
      <c r="M26" s="54">
        <f t="shared" si="3"/>
        <v>187698</v>
      </c>
      <c r="N26" s="55">
        <f t="shared" si="4"/>
        <v>170772</v>
      </c>
      <c r="O26" s="45">
        <f t="shared" si="5"/>
        <v>-16926</v>
      </c>
      <c r="P26" s="62"/>
      <c r="R26" s="51"/>
      <c r="S26" s="51"/>
    </row>
    <row r="27" spans="1:19" ht="9" customHeight="1">
      <c r="A27" s="102"/>
      <c r="B27" s="8" t="s">
        <v>53</v>
      </c>
      <c r="C27" s="4">
        <v>0</v>
      </c>
      <c r="D27" s="4"/>
      <c r="E27" s="4">
        <f t="shared" si="7"/>
        <v>0</v>
      </c>
      <c r="F27" s="4"/>
      <c r="G27" s="4"/>
      <c r="H27" s="4">
        <f t="shared" si="6"/>
        <v>0</v>
      </c>
      <c r="I27" s="9">
        <v>0</v>
      </c>
      <c r="J27" s="56">
        <f t="shared" si="2"/>
        <v>0</v>
      </c>
      <c r="K27" s="40"/>
      <c r="L27" s="43">
        <v>21</v>
      </c>
      <c r="M27" s="54">
        <f t="shared" si="3"/>
        <v>0</v>
      </c>
      <c r="N27" s="55">
        <f t="shared" si="4"/>
        <v>0</v>
      </c>
      <c r="O27" s="45">
        <f t="shared" si="5"/>
        <v>0</v>
      </c>
      <c r="P27" s="62"/>
      <c r="R27" s="51"/>
      <c r="S27" s="51"/>
    </row>
    <row r="28" spans="1:19" ht="9" customHeight="1">
      <c r="A28" s="102"/>
      <c r="B28" s="8" t="s">
        <v>46</v>
      </c>
      <c r="C28" s="4">
        <v>0</v>
      </c>
      <c r="D28" s="4"/>
      <c r="E28" s="4">
        <f t="shared" si="7"/>
        <v>0</v>
      </c>
      <c r="F28" s="4"/>
      <c r="G28" s="4"/>
      <c r="H28" s="4">
        <f t="shared" si="6"/>
        <v>0</v>
      </c>
      <c r="I28" s="9">
        <v>0</v>
      </c>
      <c r="J28" s="56">
        <f t="shared" si="2"/>
        <v>0</v>
      </c>
      <c r="K28" s="40"/>
      <c r="L28" s="43">
        <v>21</v>
      </c>
      <c r="M28" s="54">
        <f t="shared" si="3"/>
        <v>0</v>
      </c>
      <c r="N28" s="55">
        <f t="shared" si="4"/>
        <v>0</v>
      </c>
      <c r="O28" s="45">
        <f t="shared" si="5"/>
        <v>0</v>
      </c>
      <c r="P28" s="62"/>
      <c r="R28" s="51"/>
      <c r="S28" s="51"/>
    </row>
    <row r="29" spans="1:19" ht="9" customHeight="1">
      <c r="A29" s="102"/>
      <c r="B29" s="8" t="s">
        <v>47</v>
      </c>
      <c r="C29" s="4">
        <v>3026</v>
      </c>
      <c r="D29" s="4"/>
      <c r="E29" s="4">
        <f t="shared" si="7"/>
        <v>3026</v>
      </c>
      <c r="F29" s="4"/>
      <c r="G29" s="4"/>
      <c r="H29" s="4">
        <f t="shared" si="6"/>
        <v>3026</v>
      </c>
      <c r="I29" s="9">
        <v>-1324</v>
      </c>
      <c r="J29" s="56">
        <f t="shared" si="2"/>
        <v>1702</v>
      </c>
      <c r="K29" s="40"/>
      <c r="L29" s="43">
        <v>21</v>
      </c>
      <c r="M29" s="54">
        <f t="shared" si="3"/>
        <v>63546</v>
      </c>
      <c r="N29" s="55">
        <f t="shared" si="4"/>
        <v>35742</v>
      </c>
      <c r="O29" s="45">
        <f t="shared" si="5"/>
        <v>-27804</v>
      </c>
      <c r="P29" s="62"/>
      <c r="R29" s="51"/>
      <c r="S29" s="51"/>
    </row>
    <row r="30" spans="1:19" ht="9" customHeight="1">
      <c r="A30" s="102"/>
      <c r="B30" s="8" t="s">
        <v>48</v>
      </c>
      <c r="C30" s="4">
        <v>7306</v>
      </c>
      <c r="D30" s="4"/>
      <c r="E30" s="4">
        <f t="shared" si="7"/>
        <v>7306</v>
      </c>
      <c r="F30" s="4">
        <v>378</v>
      </c>
      <c r="G30" s="4"/>
      <c r="H30" s="4">
        <f t="shared" si="6"/>
        <v>6928</v>
      </c>
      <c r="I30" s="9">
        <v>-512</v>
      </c>
      <c r="J30" s="56">
        <f t="shared" si="2"/>
        <v>6416</v>
      </c>
      <c r="K30" s="40"/>
      <c r="L30" s="43">
        <v>21</v>
      </c>
      <c r="M30" s="54">
        <f t="shared" si="3"/>
        <v>145488</v>
      </c>
      <c r="N30" s="55">
        <f t="shared" si="4"/>
        <v>134736</v>
      </c>
      <c r="O30" s="45">
        <f t="shared" si="5"/>
        <v>-10752</v>
      </c>
      <c r="P30" s="62"/>
      <c r="R30" s="51"/>
      <c r="S30" s="51"/>
    </row>
    <row r="31" spans="1:19" ht="9" customHeight="1">
      <c r="A31" s="102"/>
      <c r="B31" s="8" t="s">
        <v>49</v>
      </c>
      <c r="C31" s="4">
        <v>0</v>
      </c>
      <c r="D31" s="4"/>
      <c r="E31" s="4">
        <f t="shared" si="7"/>
        <v>0</v>
      </c>
      <c r="F31" s="4"/>
      <c r="G31" s="4"/>
      <c r="H31" s="4">
        <f t="shared" si="6"/>
        <v>0</v>
      </c>
      <c r="I31" s="9">
        <v>0</v>
      </c>
      <c r="J31" s="56">
        <f t="shared" si="2"/>
        <v>0</v>
      </c>
      <c r="K31" s="40"/>
      <c r="L31" s="43">
        <v>21</v>
      </c>
      <c r="M31" s="54">
        <f t="shared" si="3"/>
        <v>0</v>
      </c>
      <c r="N31" s="55">
        <f t="shared" si="4"/>
        <v>0</v>
      </c>
      <c r="O31" s="45">
        <f t="shared" si="5"/>
        <v>0</v>
      </c>
      <c r="P31" s="62"/>
      <c r="R31" s="51"/>
      <c r="S31" s="51"/>
    </row>
    <row r="32" spans="1:19" ht="9" customHeight="1">
      <c r="A32" s="102"/>
      <c r="B32" s="8" t="s">
        <v>50</v>
      </c>
      <c r="C32" s="4">
        <v>0</v>
      </c>
      <c r="D32" s="4"/>
      <c r="E32" s="4">
        <f t="shared" si="7"/>
        <v>0</v>
      </c>
      <c r="F32" s="4"/>
      <c r="G32" s="4"/>
      <c r="H32" s="4">
        <f t="shared" si="6"/>
        <v>0</v>
      </c>
      <c r="I32" s="9">
        <v>0</v>
      </c>
      <c r="J32" s="56">
        <f t="shared" si="2"/>
        <v>0</v>
      </c>
      <c r="K32" s="40"/>
      <c r="L32" s="43">
        <v>21</v>
      </c>
      <c r="M32" s="54">
        <f t="shared" si="3"/>
        <v>0</v>
      </c>
      <c r="N32" s="55">
        <f t="shared" si="4"/>
        <v>0</v>
      </c>
      <c r="O32" s="45">
        <f t="shared" si="5"/>
        <v>0</v>
      </c>
      <c r="P32" s="62"/>
      <c r="R32" s="51"/>
      <c r="S32" s="51"/>
    </row>
    <row r="33" spans="1:19" ht="9" customHeight="1">
      <c r="A33" s="102"/>
      <c r="B33" s="8" t="s">
        <v>51</v>
      </c>
      <c r="C33" s="4">
        <v>0</v>
      </c>
      <c r="D33" s="4"/>
      <c r="E33" s="4">
        <f t="shared" si="7"/>
        <v>0</v>
      </c>
      <c r="F33" s="4"/>
      <c r="G33" s="4"/>
      <c r="H33" s="4">
        <f t="shared" si="6"/>
        <v>0</v>
      </c>
      <c r="I33" s="9">
        <v>3000</v>
      </c>
      <c r="J33" s="56">
        <f t="shared" si="2"/>
        <v>3000</v>
      </c>
      <c r="K33" s="40"/>
      <c r="L33" s="43">
        <v>21</v>
      </c>
      <c r="M33" s="54">
        <f t="shared" si="3"/>
        <v>0</v>
      </c>
      <c r="N33" s="55">
        <f t="shared" si="4"/>
        <v>63000</v>
      </c>
      <c r="O33" s="45">
        <f t="shared" si="5"/>
        <v>63000</v>
      </c>
      <c r="P33" s="62"/>
      <c r="R33" s="51"/>
      <c r="S33" s="51"/>
    </row>
    <row r="34" spans="1:19" ht="9" customHeight="1">
      <c r="A34" s="102"/>
      <c r="B34" s="8" t="s">
        <v>43</v>
      </c>
      <c r="C34" s="4">
        <v>5848</v>
      </c>
      <c r="D34" s="4"/>
      <c r="E34" s="4">
        <f t="shared" si="7"/>
        <v>5848</v>
      </c>
      <c r="F34" s="4"/>
      <c r="G34" s="4"/>
      <c r="H34" s="4">
        <f t="shared" si="6"/>
        <v>5848</v>
      </c>
      <c r="I34" s="9">
        <v>-1651</v>
      </c>
      <c r="J34" s="56">
        <f t="shared" si="2"/>
        <v>4197</v>
      </c>
      <c r="K34" s="40"/>
      <c r="L34" s="43">
        <v>21</v>
      </c>
      <c r="M34" s="54">
        <f t="shared" si="3"/>
        <v>122808</v>
      </c>
      <c r="N34" s="55">
        <f t="shared" si="4"/>
        <v>88137</v>
      </c>
      <c r="O34" s="45">
        <f t="shared" si="5"/>
        <v>-34671</v>
      </c>
      <c r="P34" s="62"/>
      <c r="R34" s="51"/>
      <c r="S34" s="51"/>
    </row>
    <row r="35" spans="1:19" ht="9" customHeight="1">
      <c r="A35" s="102"/>
      <c r="B35" s="8" t="s">
        <v>42</v>
      </c>
      <c r="C35" s="4">
        <v>24102</v>
      </c>
      <c r="D35" s="4"/>
      <c r="E35" s="4">
        <f t="shared" si="7"/>
        <v>24102</v>
      </c>
      <c r="F35" s="4"/>
      <c r="G35" s="4"/>
      <c r="H35" s="4">
        <f t="shared" si="6"/>
        <v>24102</v>
      </c>
      <c r="I35" s="9">
        <v>-15367</v>
      </c>
      <c r="J35" s="61">
        <f t="shared" si="2"/>
        <v>8735</v>
      </c>
      <c r="K35" s="40"/>
      <c r="L35" s="43">
        <v>21</v>
      </c>
      <c r="M35" s="54">
        <f t="shared" si="3"/>
        <v>506142</v>
      </c>
      <c r="N35" s="55">
        <f t="shared" si="4"/>
        <v>183435</v>
      </c>
      <c r="O35" s="45">
        <f t="shared" si="5"/>
        <v>-322707</v>
      </c>
      <c r="P35" s="62"/>
      <c r="R35" s="51"/>
      <c r="S35" s="51"/>
    </row>
    <row r="36" spans="1:19" ht="9" customHeight="1">
      <c r="A36" s="102"/>
      <c r="B36" s="8" t="s">
        <v>41</v>
      </c>
      <c r="C36" s="4">
        <v>2850</v>
      </c>
      <c r="D36" s="4"/>
      <c r="E36" s="4">
        <f t="shared" si="7"/>
        <v>2850</v>
      </c>
      <c r="F36" s="4"/>
      <c r="G36" s="4"/>
      <c r="H36" s="4">
        <f t="shared" si="6"/>
        <v>2850</v>
      </c>
      <c r="I36" s="9">
        <v>533</v>
      </c>
      <c r="J36" s="61">
        <f t="shared" si="2"/>
        <v>3383</v>
      </c>
      <c r="K36" s="40"/>
      <c r="L36" s="43">
        <v>21</v>
      </c>
      <c r="M36" s="54">
        <f t="shared" si="3"/>
        <v>59850</v>
      </c>
      <c r="N36" s="55">
        <f t="shared" si="4"/>
        <v>71043</v>
      </c>
      <c r="O36" s="45">
        <f t="shared" si="5"/>
        <v>11193</v>
      </c>
      <c r="P36" s="62"/>
      <c r="R36" s="51"/>
      <c r="S36" s="51"/>
    </row>
    <row r="37" spans="1:19" ht="9" customHeight="1">
      <c r="A37" s="102"/>
      <c r="B37" s="8" t="s">
        <v>44</v>
      </c>
      <c r="C37" s="4">
        <v>0</v>
      </c>
      <c r="D37" s="4"/>
      <c r="E37" s="4">
        <f t="shared" si="7"/>
        <v>0</v>
      </c>
      <c r="F37" s="4"/>
      <c r="G37" s="4"/>
      <c r="H37" s="4">
        <f t="shared" si="6"/>
        <v>0</v>
      </c>
      <c r="I37" s="9">
        <v>0</v>
      </c>
      <c r="J37" s="56">
        <f t="shared" si="2"/>
        <v>0</v>
      </c>
      <c r="K37" s="40"/>
      <c r="L37" s="43">
        <v>21</v>
      </c>
      <c r="M37" s="54">
        <f t="shared" si="3"/>
        <v>0</v>
      </c>
      <c r="N37" s="55">
        <f t="shared" si="4"/>
        <v>0</v>
      </c>
      <c r="O37" s="45">
        <f t="shared" si="5"/>
        <v>0</v>
      </c>
      <c r="P37" s="62"/>
      <c r="R37" s="51"/>
      <c r="S37" s="51"/>
    </row>
    <row r="38" spans="1:19" ht="9" customHeight="1">
      <c r="A38" s="102"/>
      <c r="B38" s="8" t="s">
        <v>45</v>
      </c>
      <c r="C38" s="4">
        <v>0</v>
      </c>
      <c r="D38" s="4"/>
      <c r="E38" s="4">
        <f t="shared" si="7"/>
        <v>0</v>
      </c>
      <c r="F38" s="4"/>
      <c r="G38" s="4"/>
      <c r="H38" s="4">
        <f t="shared" si="6"/>
        <v>0</v>
      </c>
      <c r="I38" s="9">
        <v>0</v>
      </c>
      <c r="J38" s="56">
        <f t="shared" si="2"/>
        <v>0</v>
      </c>
      <c r="K38" s="40"/>
      <c r="L38" s="43">
        <v>21</v>
      </c>
      <c r="M38" s="54">
        <f t="shared" si="3"/>
        <v>0</v>
      </c>
      <c r="N38" s="55">
        <f t="shared" si="4"/>
        <v>0</v>
      </c>
      <c r="O38" s="45">
        <f t="shared" si="5"/>
        <v>0</v>
      </c>
      <c r="P38" s="62"/>
      <c r="R38" s="51"/>
      <c r="S38" s="51"/>
    </row>
    <row r="39" spans="1:19" ht="9" customHeight="1">
      <c r="A39" s="103"/>
      <c r="B39" s="12" t="s">
        <v>66</v>
      </c>
      <c r="C39" s="4"/>
      <c r="D39" s="6"/>
      <c r="E39" s="6"/>
      <c r="F39" s="6"/>
      <c r="G39" s="6"/>
      <c r="H39" s="4"/>
      <c r="I39" s="13">
        <v>0</v>
      </c>
      <c r="J39" s="58"/>
      <c r="K39" s="40"/>
      <c r="L39" s="43"/>
      <c r="M39" s="54">
        <f t="shared" si="3"/>
        <v>0</v>
      </c>
      <c r="N39" s="55">
        <f t="shared" si="4"/>
        <v>0</v>
      </c>
      <c r="O39" s="45">
        <f t="shared" si="5"/>
        <v>0</v>
      </c>
      <c r="P39" s="62"/>
      <c r="R39" s="51"/>
      <c r="S39" s="51"/>
    </row>
    <row r="40" spans="1:19" ht="9" customHeight="1">
      <c r="A40" s="104" t="s">
        <v>61</v>
      </c>
      <c r="B40" s="8" t="s">
        <v>26</v>
      </c>
      <c r="C40" s="4">
        <v>4594</v>
      </c>
      <c r="D40" s="4"/>
      <c r="E40" s="4">
        <f t="shared" si="7"/>
        <v>4594</v>
      </c>
      <c r="F40" s="4"/>
      <c r="G40" s="4"/>
      <c r="H40" s="4">
        <f t="shared" si="6"/>
        <v>4594</v>
      </c>
      <c r="I40" s="9">
        <v>-1494</v>
      </c>
      <c r="J40" s="56">
        <f t="shared" si="2"/>
        <v>3100</v>
      </c>
      <c r="K40" s="40"/>
      <c r="L40" s="43">
        <v>17.2</v>
      </c>
      <c r="M40" s="54">
        <f t="shared" si="3"/>
        <v>79016.800000000003</v>
      </c>
      <c r="N40" s="55">
        <f t="shared" si="4"/>
        <v>53320</v>
      </c>
      <c r="O40" s="45">
        <f t="shared" si="5"/>
        <v>-25696.799999999999</v>
      </c>
      <c r="P40" s="62"/>
      <c r="R40" s="51"/>
      <c r="S40" s="51"/>
    </row>
    <row r="41" spans="1:19" ht="9" customHeight="1">
      <c r="A41" s="105"/>
      <c r="B41" s="8" t="s">
        <v>27</v>
      </c>
      <c r="C41" s="4">
        <v>9284</v>
      </c>
      <c r="D41" s="4"/>
      <c r="E41" s="4">
        <f t="shared" si="7"/>
        <v>9284</v>
      </c>
      <c r="F41" s="4"/>
      <c r="G41" s="4"/>
      <c r="H41" s="4">
        <f t="shared" si="6"/>
        <v>9284</v>
      </c>
      <c r="I41" s="9">
        <v>1608</v>
      </c>
      <c r="J41" s="56">
        <f t="shared" si="2"/>
        <v>10892</v>
      </c>
      <c r="K41" s="40"/>
      <c r="L41" s="43">
        <v>17.2</v>
      </c>
      <c r="M41" s="54">
        <f t="shared" si="3"/>
        <v>159684.79999999999</v>
      </c>
      <c r="N41" s="55">
        <f t="shared" si="4"/>
        <v>187342.4</v>
      </c>
      <c r="O41" s="45">
        <f t="shared" si="5"/>
        <v>27657.599999999999</v>
      </c>
      <c r="P41" s="62"/>
      <c r="R41" s="51"/>
      <c r="S41" s="51"/>
    </row>
    <row r="42" spans="1:19" ht="9" customHeight="1">
      <c r="A42" s="105"/>
      <c r="B42" s="8" t="s">
        <v>77</v>
      </c>
      <c r="C42" s="4">
        <v>4744</v>
      </c>
      <c r="D42" s="4"/>
      <c r="E42" s="4">
        <f t="shared" si="7"/>
        <v>4744</v>
      </c>
      <c r="F42" s="4"/>
      <c r="G42" s="4"/>
      <c r="H42" s="4">
        <f t="shared" si="6"/>
        <v>4744</v>
      </c>
      <c r="I42" s="9">
        <v>-2744</v>
      </c>
      <c r="J42" s="56">
        <f t="shared" si="2"/>
        <v>2000</v>
      </c>
      <c r="K42" s="40"/>
      <c r="L42" s="43">
        <v>17.2</v>
      </c>
      <c r="M42" s="54">
        <f t="shared" si="3"/>
        <v>81596.800000000003</v>
      </c>
      <c r="N42" s="55">
        <f t="shared" si="4"/>
        <v>34400</v>
      </c>
      <c r="O42" s="45">
        <f t="shared" si="5"/>
        <v>-47196.799999999996</v>
      </c>
      <c r="P42" s="62"/>
      <c r="R42" s="51"/>
      <c r="S42" s="51"/>
    </row>
    <row r="43" spans="1:19" ht="9" customHeight="1">
      <c r="A43" s="105"/>
      <c r="B43" s="33" t="s">
        <v>79</v>
      </c>
      <c r="C43" s="4">
        <v>5059</v>
      </c>
      <c r="D43" s="4"/>
      <c r="E43" s="4">
        <f t="shared" si="7"/>
        <v>5059</v>
      </c>
      <c r="F43" s="4"/>
      <c r="G43" s="4"/>
      <c r="H43" s="4">
        <f t="shared" si="6"/>
        <v>5059</v>
      </c>
      <c r="I43" s="9">
        <v>-959</v>
      </c>
      <c r="J43" s="56">
        <f t="shared" si="2"/>
        <v>4100</v>
      </c>
      <c r="K43" s="40"/>
      <c r="L43" s="43">
        <v>17.2</v>
      </c>
      <c r="M43" s="54">
        <f t="shared" si="3"/>
        <v>87014.8</v>
      </c>
      <c r="N43" s="55">
        <f t="shared" si="4"/>
        <v>70520</v>
      </c>
      <c r="O43" s="45">
        <f t="shared" si="5"/>
        <v>-16494.8</v>
      </c>
      <c r="P43" s="62"/>
      <c r="R43" s="51"/>
      <c r="S43" s="51"/>
    </row>
    <row r="44" spans="1:19" ht="9" customHeight="1">
      <c r="A44" s="105"/>
      <c r="B44" s="33" t="s">
        <v>80</v>
      </c>
      <c r="C44" s="4">
        <v>636</v>
      </c>
      <c r="D44" s="4"/>
      <c r="E44" s="4">
        <f t="shared" si="7"/>
        <v>636</v>
      </c>
      <c r="F44" s="4"/>
      <c r="G44" s="4"/>
      <c r="H44" s="4">
        <f t="shared" si="6"/>
        <v>636</v>
      </c>
      <c r="I44" s="9">
        <v>-636</v>
      </c>
      <c r="J44" s="56">
        <f t="shared" si="2"/>
        <v>0</v>
      </c>
      <c r="K44" s="40"/>
      <c r="L44" s="43">
        <v>17.2</v>
      </c>
      <c r="M44" s="54">
        <f t="shared" si="3"/>
        <v>10939.199999999999</v>
      </c>
      <c r="N44" s="55">
        <f t="shared" si="4"/>
        <v>0</v>
      </c>
      <c r="O44" s="45">
        <f t="shared" si="5"/>
        <v>-10939.199999999999</v>
      </c>
      <c r="P44" s="62"/>
      <c r="R44" s="51"/>
      <c r="S44" s="51"/>
    </row>
    <row r="45" spans="1:19" ht="9" customHeight="1">
      <c r="A45" s="105"/>
      <c r="B45" s="33" t="s">
        <v>63</v>
      </c>
      <c r="C45" s="4">
        <v>3739</v>
      </c>
      <c r="D45" s="4"/>
      <c r="E45" s="4">
        <f t="shared" si="7"/>
        <v>3739</v>
      </c>
      <c r="F45" s="4"/>
      <c r="G45" s="4"/>
      <c r="H45" s="4">
        <f t="shared" si="6"/>
        <v>3739</v>
      </c>
      <c r="I45" s="9">
        <v>-3739</v>
      </c>
      <c r="J45" s="60">
        <f t="shared" si="2"/>
        <v>0</v>
      </c>
      <c r="K45" s="40"/>
      <c r="L45" s="43">
        <v>17.2</v>
      </c>
      <c r="M45" s="54">
        <f t="shared" si="3"/>
        <v>64310.799999999996</v>
      </c>
      <c r="N45" s="55">
        <f t="shared" si="4"/>
        <v>0</v>
      </c>
      <c r="O45" s="45">
        <f t="shared" si="5"/>
        <v>-64310.799999999996</v>
      </c>
      <c r="P45" s="62"/>
      <c r="R45" s="51"/>
      <c r="S45" s="51"/>
    </row>
    <row r="46" spans="1:19" ht="9" customHeight="1">
      <c r="A46" s="105"/>
      <c r="B46" s="33" t="s">
        <v>78</v>
      </c>
      <c r="C46" s="4">
        <v>5575</v>
      </c>
      <c r="D46" s="4"/>
      <c r="E46" s="4">
        <f t="shared" si="7"/>
        <v>5575</v>
      </c>
      <c r="F46" s="4"/>
      <c r="G46" s="4"/>
      <c r="H46" s="4">
        <f t="shared" si="6"/>
        <v>5575</v>
      </c>
      <c r="I46" s="9">
        <v>-2075</v>
      </c>
      <c r="J46" s="56">
        <f t="shared" si="2"/>
        <v>3500</v>
      </c>
      <c r="K46" s="40"/>
      <c r="L46" s="43">
        <v>17.2</v>
      </c>
      <c r="M46" s="54">
        <f t="shared" si="3"/>
        <v>95890</v>
      </c>
      <c r="N46" s="55">
        <f t="shared" si="4"/>
        <v>60200</v>
      </c>
      <c r="O46" s="45">
        <f t="shared" si="5"/>
        <v>-35690</v>
      </c>
      <c r="P46" s="62"/>
      <c r="R46" s="51"/>
      <c r="S46" s="51"/>
    </row>
    <row r="47" spans="1:19" ht="9" customHeight="1">
      <c r="A47" s="105"/>
      <c r="B47" s="8" t="s">
        <v>24</v>
      </c>
      <c r="C47" s="4">
        <v>4045</v>
      </c>
      <c r="D47" s="4"/>
      <c r="E47" s="4">
        <f t="shared" si="7"/>
        <v>4045</v>
      </c>
      <c r="F47" s="4"/>
      <c r="G47" s="4"/>
      <c r="H47" s="4">
        <f t="shared" si="6"/>
        <v>4045</v>
      </c>
      <c r="I47" s="9">
        <v>-4045</v>
      </c>
      <c r="J47" s="56">
        <f t="shared" si="2"/>
        <v>0</v>
      </c>
      <c r="K47" s="40"/>
      <c r="L47" s="43">
        <v>17.2</v>
      </c>
      <c r="M47" s="54">
        <f t="shared" si="3"/>
        <v>69574</v>
      </c>
      <c r="N47" s="55">
        <f t="shared" si="4"/>
        <v>0</v>
      </c>
      <c r="O47" s="45">
        <f t="shared" si="5"/>
        <v>-69574</v>
      </c>
      <c r="P47" s="62"/>
      <c r="R47" s="51"/>
      <c r="S47" s="51"/>
    </row>
    <row r="48" spans="1:19" ht="9" customHeight="1">
      <c r="A48" s="105"/>
      <c r="B48" s="8" t="s">
        <v>25</v>
      </c>
      <c r="C48" s="4">
        <v>8635</v>
      </c>
      <c r="D48" s="4"/>
      <c r="E48" s="4">
        <f t="shared" si="7"/>
        <v>8635</v>
      </c>
      <c r="F48" s="4"/>
      <c r="G48" s="4"/>
      <c r="H48" s="4">
        <f t="shared" si="6"/>
        <v>8635</v>
      </c>
      <c r="I48" s="9">
        <v>-6803</v>
      </c>
      <c r="J48" s="61">
        <f t="shared" si="2"/>
        <v>1832</v>
      </c>
      <c r="K48" s="40"/>
      <c r="L48" s="43">
        <v>17.2</v>
      </c>
      <c r="M48" s="54">
        <f t="shared" si="3"/>
        <v>148522</v>
      </c>
      <c r="N48" s="55">
        <f t="shared" si="4"/>
        <v>31510.399999999998</v>
      </c>
      <c r="O48" s="45">
        <f t="shared" si="5"/>
        <v>-117011.59999999999</v>
      </c>
      <c r="P48" s="62"/>
      <c r="R48" s="51"/>
      <c r="S48" s="51"/>
    </row>
    <row r="49" spans="1:19" ht="9" customHeight="1">
      <c r="A49" s="105"/>
      <c r="B49" s="8" t="s">
        <v>20</v>
      </c>
      <c r="C49" s="4">
        <v>1489</v>
      </c>
      <c r="D49" s="4"/>
      <c r="E49" s="4">
        <f t="shared" si="7"/>
        <v>1489</v>
      </c>
      <c r="F49" s="4"/>
      <c r="G49" s="4"/>
      <c r="H49" s="4">
        <f t="shared" si="6"/>
        <v>1489</v>
      </c>
      <c r="I49" s="9">
        <v>1439</v>
      </c>
      <c r="J49" s="56">
        <f t="shared" si="2"/>
        <v>2928</v>
      </c>
      <c r="K49" s="40"/>
      <c r="L49" s="43">
        <v>17.2</v>
      </c>
      <c r="M49" s="54">
        <f t="shared" si="3"/>
        <v>25610.799999999999</v>
      </c>
      <c r="N49" s="55">
        <f t="shared" si="4"/>
        <v>50361.599999999999</v>
      </c>
      <c r="O49" s="45">
        <f t="shared" si="5"/>
        <v>24750.799999999999</v>
      </c>
      <c r="P49" s="62"/>
      <c r="R49" s="51"/>
      <c r="S49" s="51"/>
    </row>
    <row r="50" spans="1:19" ht="9" customHeight="1">
      <c r="A50" s="105"/>
      <c r="B50" s="8" t="s">
        <v>21</v>
      </c>
      <c r="C50" s="4">
        <v>4937</v>
      </c>
      <c r="D50" s="4"/>
      <c r="E50" s="4">
        <f t="shared" si="7"/>
        <v>4937</v>
      </c>
      <c r="F50" s="4"/>
      <c r="G50" s="4"/>
      <c r="H50" s="4">
        <f t="shared" si="6"/>
        <v>4937</v>
      </c>
      <c r="I50" s="9">
        <v>-1444</v>
      </c>
      <c r="J50" s="56">
        <f t="shared" si="2"/>
        <v>3493</v>
      </c>
      <c r="K50" s="40"/>
      <c r="L50" s="43">
        <v>17.2</v>
      </c>
      <c r="M50" s="54">
        <f t="shared" si="3"/>
        <v>84916.4</v>
      </c>
      <c r="N50" s="55">
        <f t="shared" si="4"/>
        <v>60079.6</v>
      </c>
      <c r="O50" s="45">
        <f t="shared" si="5"/>
        <v>-24836.799999999999</v>
      </c>
      <c r="P50" s="62"/>
      <c r="R50" s="51"/>
      <c r="S50" s="51"/>
    </row>
    <row r="51" spans="1:19" ht="9" customHeight="1">
      <c r="A51" s="105"/>
      <c r="B51" s="8" t="s">
        <v>22</v>
      </c>
      <c r="C51" s="4">
        <v>2119</v>
      </c>
      <c r="D51" s="4"/>
      <c r="E51" s="4">
        <f t="shared" si="7"/>
        <v>2119</v>
      </c>
      <c r="F51" s="4"/>
      <c r="G51" s="4"/>
      <c r="H51" s="4">
        <f t="shared" si="6"/>
        <v>2119</v>
      </c>
      <c r="I51" s="9">
        <v>41</v>
      </c>
      <c r="J51" s="50">
        <f t="shared" si="2"/>
        <v>2160</v>
      </c>
      <c r="K51" s="40"/>
      <c r="L51" s="43">
        <v>17.2</v>
      </c>
      <c r="M51" s="54">
        <f t="shared" si="3"/>
        <v>36446.799999999996</v>
      </c>
      <c r="N51" s="55">
        <f t="shared" si="4"/>
        <v>37152</v>
      </c>
      <c r="O51" s="45">
        <f t="shared" si="5"/>
        <v>705.19999999999993</v>
      </c>
      <c r="P51" s="62"/>
      <c r="R51" s="51"/>
      <c r="S51" s="51"/>
    </row>
    <row r="52" spans="1:19" ht="9" customHeight="1">
      <c r="A52" s="105"/>
      <c r="B52" s="8" t="s">
        <v>23</v>
      </c>
      <c r="C52" s="4">
        <v>20295</v>
      </c>
      <c r="D52" s="4"/>
      <c r="E52" s="4">
        <f t="shared" si="7"/>
        <v>20295</v>
      </c>
      <c r="F52" s="4"/>
      <c r="G52" s="4"/>
      <c r="H52" s="4">
        <f t="shared" si="6"/>
        <v>20295</v>
      </c>
      <c r="I52" s="9">
        <v>-15421</v>
      </c>
      <c r="J52" s="61">
        <f t="shared" si="2"/>
        <v>4874</v>
      </c>
      <c r="K52" s="40"/>
      <c r="L52" s="43">
        <v>17.2</v>
      </c>
      <c r="M52" s="54">
        <f t="shared" si="3"/>
        <v>349074</v>
      </c>
      <c r="N52" s="55">
        <f t="shared" si="4"/>
        <v>83832.800000000003</v>
      </c>
      <c r="O52" s="45">
        <f t="shared" si="5"/>
        <v>-265241.2</v>
      </c>
      <c r="P52" s="62"/>
      <c r="R52" s="51"/>
      <c r="S52" s="51"/>
    </row>
    <row r="53" spans="1:19" ht="9" customHeight="1">
      <c r="A53" s="105"/>
      <c r="B53" s="8" t="s">
        <v>75</v>
      </c>
      <c r="C53" s="4">
        <v>5908</v>
      </c>
      <c r="D53" s="4"/>
      <c r="E53" s="4">
        <f t="shared" si="7"/>
        <v>5908</v>
      </c>
      <c r="F53" s="4"/>
      <c r="G53" s="4"/>
      <c r="H53" s="4">
        <f t="shared" si="6"/>
        <v>5908</v>
      </c>
      <c r="I53" s="9">
        <v>-5808</v>
      </c>
      <c r="J53" s="56">
        <f t="shared" si="2"/>
        <v>100</v>
      </c>
      <c r="K53" s="40"/>
      <c r="L53" s="43">
        <v>17.2</v>
      </c>
      <c r="M53" s="54">
        <f t="shared" si="3"/>
        <v>101617.59999999999</v>
      </c>
      <c r="N53" s="55">
        <f t="shared" si="4"/>
        <v>1720</v>
      </c>
      <c r="O53" s="45">
        <f t="shared" si="5"/>
        <v>-99897.599999999991</v>
      </c>
      <c r="P53" s="62"/>
      <c r="R53" s="51"/>
      <c r="S53" s="51"/>
    </row>
    <row r="54" spans="1:19" ht="9" customHeight="1">
      <c r="A54" s="105"/>
      <c r="B54" s="8" t="s">
        <v>86</v>
      </c>
      <c r="C54" s="4">
        <v>8970</v>
      </c>
      <c r="D54" s="4"/>
      <c r="E54" s="4">
        <f t="shared" si="7"/>
        <v>8970</v>
      </c>
      <c r="F54" s="4"/>
      <c r="G54" s="4"/>
      <c r="H54" s="4">
        <f t="shared" si="6"/>
        <v>8970</v>
      </c>
      <c r="I54" s="9">
        <v>-4970</v>
      </c>
      <c r="J54" s="47">
        <f t="shared" si="2"/>
        <v>4000</v>
      </c>
      <c r="K54" s="40"/>
      <c r="L54" s="43">
        <v>17.2</v>
      </c>
      <c r="M54" s="54">
        <f t="shared" si="3"/>
        <v>154284</v>
      </c>
      <c r="N54" s="55">
        <f t="shared" si="4"/>
        <v>68800</v>
      </c>
      <c r="O54" s="45">
        <f t="shared" si="5"/>
        <v>-85484</v>
      </c>
      <c r="P54" s="62"/>
      <c r="R54" s="51"/>
      <c r="S54" s="51"/>
    </row>
    <row r="55" spans="1:19" ht="9" customHeight="1">
      <c r="A55" s="105"/>
      <c r="B55" s="8" t="s">
        <v>87</v>
      </c>
      <c r="C55" s="4">
        <v>3068</v>
      </c>
      <c r="D55" s="4"/>
      <c r="E55" s="4">
        <f t="shared" si="7"/>
        <v>3068</v>
      </c>
      <c r="F55" s="4"/>
      <c r="G55" s="4"/>
      <c r="H55" s="4">
        <f t="shared" si="6"/>
        <v>3068</v>
      </c>
      <c r="I55" s="9">
        <v>2932</v>
      </c>
      <c r="J55" s="56">
        <f t="shared" si="2"/>
        <v>6000</v>
      </c>
      <c r="K55" s="40"/>
      <c r="L55" s="43">
        <v>17.2</v>
      </c>
      <c r="M55" s="54">
        <f t="shared" si="3"/>
        <v>52769.599999999999</v>
      </c>
      <c r="N55" s="55">
        <f t="shared" si="4"/>
        <v>103200</v>
      </c>
      <c r="O55" s="45">
        <f t="shared" si="5"/>
        <v>50430.400000000001</v>
      </c>
      <c r="P55" s="62"/>
      <c r="R55" s="51"/>
      <c r="S55" s="51"/>
    </row>
    <row r="56" spans="1:19" ht="9" customHeight="1">
      <c r="A56" s="105"/>
      <c r="B56" s="8" t="s">
        <v>76</v>
      </c>
      <c r="C56" s="4">
        <v>7871</v>
      </c>
      <c r="D56" s="4"/>
      <c r="E56" s="4">
        <f t="shared" si="7"/>
        <v>7871</v>
      </c>
      <c r="F56" s="4"/>
      <c r="G56" s="4"/>
      <c r="H56" s="4">
        <f t="shared" si="6"/>
        <v>7871</v>
      </c>
      <c r="I56" s="9">
        <v>-2934</v>
      </c>
      <c r="J56" s="47">
        <f t="shared" si="2"/>
        <v>4937</v>
      </c>
      <c r="K56" s="40"/>
      <c r="L56" s="43">
        <v>17.2</v>
      </c>
      <c r="M56" s="54">
        <f t="shared" si="3"/>
        <v>135381.19999999998</v>
      </c>
      <c r="N56" s="55">
        <f t="shared" si="4"/>
        <v>84916.4</v>
      </c>
      <c r="O56" s="45">
        <f t="shared" si="5"/>
        <v>-50464.799999999996</v>
      </c>
      <c r="P56" s="62"/>
      <c r="R56" s="51"/>
      <c r="S56" s="51"/>
    </row>
    <row r="57" spans="1:19" ht="9" customHeight="1">
      <c r="A57" s="105"/>
      <c r="B57" s="8" t="s">
        <v>17</v>
      </c>
      <c r="C57" s="4">
        <v>7051</v>
      </c>
      <c r="D57" s="4"/>
      <c r="E57" s="4">
        <f t="shared" si="7"/>
        <v>7051</v>
      </c>
      <c r="F57" s="4"/>
      <c r="G57" s="4"/>
      <c r="H57" s="4">
        <f t="shared" si="6"/>
        <v>7051</v>
      </c>
      <c r="I57" s="9">
        <v>-6651</v>
      </c>
      <c r="J57" s="47">
        <f t="shared" si="2"/>
        <v>400</v>
      </c>
      <c r="K57" s="40"/>
      <c r="L57" s="43">
        <v>17.2</v>
      </c>
      <c r="M57" s="54">
        <f t="shared" si="3"/>
        <v>121277.2</v>
      </c>
      <c r="N57" s="55">
        <f t="shared" si="4"/>
        <v>6880</v>
      </c>
      <c r="O57" s="45">
        <f t="shared" si="5"/>
        <v>-114397.2</v>
      </c>
      <c r="P57" s="62"/>
      <c r="R57" s="51"/>
      <c r="S57" s="51"/>
    </row>
    <row r="58" spans="1:19" ht="9" customHeight="1">
      <c r="A58" s="105"/>
      <c r="B58" s="8" t="s">
        <v>85</v>
      </c>
      <c r="C58" s="4">
        <v>2000</v>
      </c>
      <c r="D58" s="4"/>
      <c r="E58" s="4">
        <f t="shared" si="7"/>
        <v>2000</v>
      </c>
      <c r="F58" s="4"/>
      <c r="G58" s="4"/>
      <c r="H58" s="4">
        <f t="shared" si="6"/>
        <v>2000</v>
      </c>
      <c r="I58" s="9">
        <v>0</v>
      </c>
      <c r="J58" s="56">
        <f t="shared" si="2"/>
        <v>2000</v>
      </c>
      <c r="K58" s="40"/>
      <c r="L58" s="43">
        <v>17.2</v>
      </c>
      <c r="M58" s="54">
        <f t="shared" si="3"/>
        <v>34400</v>
      </c>
      <c r="N58" s="55">
        <f t="shared" si="4"/>
        <v>34400</v>
      </c>
      <c r="O58" s="45">
        <f t="shared" si="5"/>
        <v>0</v>
      </c>
      <c r="P58" s="62"/>
      <c r="R58" s="51"/>
      <c r="S58" s="51"/>
    </row>
    <row r="59" spans="1:19" ht="9" customHeight="1">
      <c r="A59" s="105"/>
      <c r="B59" s="8" t="s">
        <v>18</v>
      </c>
      <c r="C59" s="4">
        <v>1561</v>
      </c>
      <c r="D59" s="4"/>
      <c r="E59" s="4">
        <f t="shared" si="7"/>
        <v>1561</v>
      </c>
      <c r="F59" s="4"/>
      <c r="G59" s="4"/>
      <c r="H59" s="4">
        <f t="shared" si="6"/>
        <v>1561</v>
      </c>
      <c r="I59" s="9">
        <v>1277</v>
      </c>
      <c r="J59" s="61">
        <f t="shared" si="2"/>
        <v>2838</v>
      </c>
      <c r="K59" s="40"/>
      <c r="L59" s="43">
        <v>17.2</v>
      </c>
      <c r="M59" s="54">
        <f t="shared" si="3"/>
        <v>26849.199999999997</v>
      </c>
      <c r="N59" s="55">
        <f t="shared" si="4"/>
        <v>48813.599999999999</v>
      </c>
      <c r="O59" s="45">
        <f t="shared" si="5"/>
        <v>21964.399999999998</v>
      </c>
      <c r="P59" s="62"/>
      <c r="R59" s="51"/>
      <c r="S59" s="51"/>
    </row>
    <row r="60" spans="1:19" ht="9" customHeight="1">
      <c r="A60" s="106"/>
      <c r="B60" s="8" t="s">
        <v>19</v>
      </c>
      <c r="C60" s="4">
        <v>4670</v>
      </c>
      <c r="D60" s="4"/>
      <c r="E60" s="4">
        <f t="shared" si="7"/>
        <v>4670</v>
      </c>
      <c r="F60" s="4"/>
      <c r="G60" s="4"/>
      <c r="H60" s="4">
        <f t="shared" si="6"/>
        <v>4670</v>
      </c>
      <c r="I60" s="9">
        <v>-257</v>
      </c>
      <c r="J60" s="61">
        <f t="shared" si="2"/>
        <v>4413</v>
      </c>
      <c r="K60" s="40"/>
      <c r="L60" s="43">
        <v>17.2</v>
      </c>
      <c r="M60" s="54">
        <f t="shared" si="3"/>
        <v>80324</v>
      </c>
      <c r="N60" s="55">
        <f t="shared" si="4"/>
        <v>75903.599999999991</v>
      </c>
      <c r="O60" s="45">
        <f t="shared" si="5"/>
        <v>-4420.3999999999996</v>
      </c>
      <c r="P60" s="62"/>
      <c r="R60" s="51"/>
      <c r="S60" s="51"/>
    </row>
    <row r="61" spans="1:19" ht="9" customHeight="1">
      <c r="A61" s="104" t="s">
        <v>31</v>
      </c>
      <c r="B61" s="8" t="s">
        <v>32</v>
      </c>
      <c r="C61" s="4">
        <v>4041</v>
      </c>
      <c r="D61" s="4"/>
      <c r="E61" s="4">
        <f t="shared" si="7"/>
        <v>4041</v>
      </c>
      <c r="F61" s="4"/>
      <c r="G61" s="4"/>
      <c r="H61" s="4">
        <f t="shared" si="6"/>
        <v>4041</v>
      </c>
      <c r="I61" s="9">
        <v>2459</v>
      </c>
      <c r="J61" s="61">
        <f t="shared" si="2"/>
        <v>6500</v>
      </c>
      <c r="K61" s="40"/>
      <c r="L61" s="43">
        <v>17.2</v>
      </c>
      <c r="M61" s="54">
        <f t="shared" si="3"/>
        <v>69505.2</v>
      </c>
      <c r="N61" s="55">
        <f t="shared" si="4"/>
        <v>111800</v>
      </c>
      <c r="O61" s="45">
        <f t="shared" si="5"/>
        <v>42294.799999999996</v>
      </c>
      <c r="P61" s="62"/>
      <c r="R61" s="51"/>
      <c r="S61" s="51"/>
    </row>
    <row r="62" spans="1:19" ht="9" customHeight="1">
      <c r="A62" s="105"/>
      <c r="B62" s="8" t="s">
        <v>33</v>
      </c>
      <c r="C62" s="4">
        <v>11159</v>
      </c>
      <c r="D62" s="4"/>
      <c r="E62" s="4">
        <f t="shared" si="7"/>
        <v>11159</v>
      </c>
      <c r="F62" s="4"/>
      <c r="G62" s="4"/>
      <c r="H62" s="4">
        <f t="shared" si="6"/>
        <v>11159</v>
      </c>
      <c r="I62" s="9">
        <v>-5003</v>
      </c>
      <c r="J62" s="56">
        <f t="shared" si="2"/>
        <v>6156</v>
      </c>
      <c r="K62" s="40"/>
      <c r="L62" s="43">
        <v>17.2</v>
      </c>
      <c r="M62" s="54">
        <f t="shared" si="3"/>
        <v>191934.8</v>
      </c>
      <c r="N62" s="55">
        <f t="shared" si="4"/>
        <v>105883.2</v>
      </c>
      <c r="O62" s="45">
        <f t="shared" si="5"/>
        <v>-86051.599999999991</v>
      </c>
      <c r="P62" s="62"/>
      <c r="R62" s="51"/>
      <c r="S62" s="51"/>
    </row>
    <row r="63" spans="1:19" ht="9" customHeight="1">
      <c r="A63" s="105"/>
      <c r="B63" s="8" t="s">
        <v>34</v>
      </c>
      <c r="C63" s="4">
        <v>8300</v>
      </c>
      <c r="D63" s="4"/>
      <c r="E63" s="4">
        <f t="shared" si="7"/>
        <v>8300</v>
      </c>
      <c r="F63" s="4"/>
      <c r="G63" s="4"/>
      <c r="H63" s="4">
        <f t="shared" si="6"/>
        <v>8300</v>
      </c>
      <c r="I63" s="11">
        <v>-1800</v>
      </c>
      <c r="J63" s="56">
        <f t="shared" si="2"/>
        <v>6500</v>
      </c>
      <c r="K63" s="40"/>
      <c r="L63" s="43">
        <v>17.2</v>
      </c>
      <c r="M63" s="54">
        <f t="shared" si="3"/>
        <v>142760</v>
      </c>
      <c r="N63" s="55">
        <f t="shared" si="4"/>
        <v>111800</v>
      </c>
      <c r="O63" s="45">
        <f t="shared" si="5"/>
        <v>-30960</v>
      </c>
      <c r="P63" s="62"/>
      <c r="R63" s="51"/>
      <c r="S63" s="51"/>
    </row>
    <row r="64" spans="1:19" ht="9" customHeight="1">
      <c r="A64" s="106"/>
      <c r="B64" s="8" t="s">
        <v>35</v>
      </c>
      <c r="C64" s="4">
        <v>4790</v>
      </c>
      <c r="D64" s="4"/>
      <c r="E64" s="4">
        <f t="shared" si="7"/>
        <v>4790</v>
      </c>
      <c r="F64" s="4"/>
      <c r="G64" s="4"/>
      <c r="H64" s="4">
        <f t="shared" si="6"/>
        <v>4790</v>
      </c>
      <c r="I64" s="11">
        <v>210</v>
      </c>
      <c r="J64" s="56">
        <f t="shared" si="2"/>
        <v>5000</v>
      </c>
      <c r="K64" s="40"/>
      <c r="L64" s="43">
        <v>17.2</v>
      </c>
      <c r="M64" s="54">
        <f t="shared" si="3"/>
        <v>82388</v>
      </c>
      <c r="N64" s="55">
        <f t="shared" si="4"/>
        <v>86000</v>
      </c>
      <c r="O64" s="45">
        <f t="shared" si="5"/>
        <v>3612</v>
      </c>
      <c r="P64" s="62"/>
      <c r="R64" s="51"/>
      <c r="S64" s="51"/>
    </row>
    <row r="65" spans="1:19" ht="9" customHeight="1">
      <c r="A65" s="70"/>
      <c r="B65" s="14" t="s">
        <v>58</v>
      </c>
      <c r="C65" s="4"/>
      <c r="D65" s="7"/>
      <c r="E65" s="7"/>
      <c r="F65" s="7"/>
      <c r="G65" s="7"/>
      <c r="H65" s="4"/>
      <c r="I65" s="15">
        <v>0</v>
      </c>
      <c r="J65" s="59"/>
      <c r="K65" s="40"/>
      <c r="L65" s="43">
        <v>17.2</v>
      </c>
      <c r="M65" s="54">
        <f t="shared" si="3"/>
        <v>0</v>
      </c>
      <c r="N65" s="55">
        <f t="shared" si="4"/>
        <v>0</v>
      </c>
      <c r="O65" s="45">
        <f t="shared" si="5"/>
        <v>0</v>
      </c>
      <c r="P65" s="62"/>
      <c r="R65" s="51"/>
      <c r="S65" s="51"/>
    </row>
    <row r="66" spans="1:19" ht="9" customHeight="1">
      <c r="A66" s="70"/>
      <c r="B66" s="16" t="s">
        <v>72</v>
      </c>
      <c r="C66" s="4"/>
      <c r="D66" s="6"/>
      <c r="E66" s="6"/>
      <c r="F66" s="6"/>
      <c r="G66" s="6"/>
      <c r="H66" s="4"/>
      <c r="I66" s="12">
        <v>0</v>
      </c>
      <c r="J66" s="58"/>
      <c r="K66" s="40"/>
      <c r="L66" s="43">
        <v>17.2</v>
      </c>
      <c r="M66" s="54">
        <f t="shared" si="3"/>
        <v>0</v>
      </c>
      <c r="N66" s="55">
        <f t="shared" si="4"/>
        <v>0</v>
      </c>
      <c r="O66" s="45">
        <f t="shared" si="5"/>
        <v>0</v>
      </c>
      <c r="P66" s="62"/>
      <c r="R66" s="51"/>
      <c r="S66" s="51"/>
    </row>
    <row r="67" spans="1:19" ht="9" customHeight="1">
      <c r="A67" s="107" t="s">
        <v>5</v>
      </c>
      <c r="B67" s="8" t="s">
        <v>36</v>
      </c>
      <c r="C67" s="4">
        <v>16514</v>
      </c>
      <c r="D67" s="4"/>
      <c r="E67" s="4">
        <f t="shared" ref="E67:E76" si="8">SUM(C67:D67)</f>
        <v>16514</v>
      </c>
      <c r="F67" s="4"/>
      <c r="G67" s="4"/>
      <c r="H67" s="4">
        <f t="shared" si="6"/>
        <v>16514</v>
      </c>
      <c r="I67" s="9">
        <v>-15118</v>
      </c>
      <c r="J67" s="56">
        <f t="shared" si="2"/>
        <v>1396</v>
      </c>
      <c r="K67" s="40"/>
      <c r="L67" s="43">
        <v>17.2</v>
      </c>
      <c r="M67" s="54">
        <f t="shared" si="3"/>
        <v>284040.8</v>
      </c>
      <c r="N67" s="55">
        <f t="shared" si="4"/>
        <v>24011.200000000001</v>
      </c>
      <c r="O67" s="45">
        <f t="shared" si="5"/>
        <v>-260029.59999999998</v>
      </c>
      <c r="P67" s="62"/>
      <c r="R67" s="51"/>
      <c r="S67" s="51"/>
    </row>
    <row r="68" spans="1:19" ht="9" customHeight="1">
      <c r="A68" s="107"/>
      <c r="B68" s="8" t="s">
        <v>56</v>
      </c>
      <c r="C68" s="4">
        <v>0</v>
      </c>
      <c r="D68" s="17"/>
      <c r="E68" s="4">
        <f t="shared" si="8"/>
        <v>0</v>
      </c>
      <c r="F68" s="18"/>
      <c r="G68" s="17"/>
      <c r="H68" s="4">
        <f t="shared" si="6"/>
        <v>0</v>
      </c>
      <c r="I68" s="19">
        <v>0</v>
      </c>
      <c r="J68" s="56">
        <f t="shared" si="2"/>
        <v>0</v>
      </c>
      <c r="K68" s="40"/>
      <c r="L68" s="43">
        <v>17.2</v>
      </c>
      <c r="M68" s="54">
        <f t="shared" si="3"/>
        <v>0</v>
      </c>
      <c r="N68" s="55">
        <f t="shared" si="4"/>
        <v>0</v>
      </c>
      <c r="O68" s="45">
        <f t="shared" si="5"/>
        <v>0</v>
      </c>
      <c r="P68" s="62"/>
      <c r="R68" s="51"/>
      <c r="S68" s="51"/>
    </row>
    <row r="69" spans="1:19" ht="9" customHeight="1">
      <c r="A69" s="107"/>
      <c r="B69" s="8" t="s">
        <v>37</v>
      </c>
      <c r="C69" s="4">
        <v>4563</v>
      </c>
      <c r="D69" s="20"/>
      <c r="E69" s="4">
        <f t="shared" si="8"/>
        <v>4563</v>
      </c>
      <c r="F69" s="20">
        <f>340+240</f>
        <v>580</v>
      </c>
      <c r="G69" s="20"/>
      <c r="H69" s="4">
        <f t="shared" si="6"/>
        <v>3983</v>
      </c>
      <c r="I69" s="21">
        <v>153</v>
      </c>
      <c r="J69" s="61">
        <f t="shared" si="2"/>
        <v>4136</v>
      </c>
      <c r="K69" s="40"/>
      <c r="L69" s="43">
        <v>17.2</v>
      </c>
      <c r="M69" s="54">
        <f t="shared" si="3"/>
        <v>68507.599999999991</v>
      </c>
      <c r="N69" s="55">
        <f t="shared" si="4"/>
        <v>71139.199999999997</v>
      </c>
      <c r="O69" s="45">
        <f t="shared" si="5"/>
        <v>2631.6</v>
      </c>
      <c r="P69" s="62"/>
      <c r="R69" s="51"/>
      <c r="S69" s="51"/>
    </row>
    <row r="70" spans="1:19" ht="9" customHeight="1">
      <c r="A70" s="107"/>
      <c r="B70" s="22" t="s">
        <v>38</v>
      </c>
      <c r="C70" s="4">
        <v>9876</v>
      </c>
      <c r="D70" s="17"/>
      <c r="E70" s="4">
        <f t="shared" si="8"/>
        <v>9876</v>
      </c>
      <c r="F70" s="17"/>
      <c r="G70" s="17"/>
      <c r="H70" s="4">
        <f t="shared" si="6"/>
        <v>9876</v>
      </c>
      <c r="I70" s="23">
        <v>-1000</v>
      </c>
      <c r="J70" s="61">
        <f t="shared" si="2"/>
        <v>8876</v>
      </c>
      <c r="K70" s="40"/>
      <c r="L70" s="43">
        <v>17.2</v>
      </c>
      <c r="M70" s="54">
        <f t="shared" si="3"/>
        <v>169867.19999999998</v>
      </c>
      <c r="N70" s="55">
        <f t="shared" si="4"/>
        <v>152667.19999999998</v>
      </c>
      <c r="O70" s="45">
        <f t="shared" si="5"/>
        <v>-17200</v>
      </c>
      <c r="P70" s="62"/>
      <c r="R70" s="51"/>
      <c r="S70" s="51"/>
    </row>
    <row r="71" spans="1:19" ht="9" customHeight="1">
      <c r="A71" s="107"/>
      <c r="B71" s="8" t="s">
        <v>39</v>
      </c>
      <c r="C71" s="4">
        <v>1186</v>
      </c>
      <c r="D71" s="24"/>
      <c r="E71" s="4">
        <f t="shared" si="8"/>
        <v>1186</v>
      </c>
      <c r="F71" s="24">
        <f>370+477+88</f>
        <v>935</v>
      </c>
      <c r="G71" s="24"/>
      <c r="H71" s="4">
        <f t="shared" si="6"/>
        <v>251</v>
      </c>
      <c r="I71" s="24">
        <v>0</v>
      </c>
      <c r="J71" s="61">
        <f t="shared" si="2"/>
        <v>251</v>
      </c>
      <c r="K71" s="40"/>
      <c r="L71" s="43">
        <v>17.2</v>
      </c>
      <c r="M71" s="54">
        <f t="shared" ref="M71:M77" si="9">H71*L71</f>
        <v>4317.2</v>
      </c>
      <c r="N71" s="55">
        <f t="shared" ref="N71:N77" si="10">J71*L71</f>
        <v>4317.2</v>
      </c>
      <c r="O71" s="45">
        <f t="shared" ref="O71:O77" si="11">I71*L71</f>
        <v>0</v>
      </c>
      <c r="P71" s="62"/>
      <c r="R71" s="51"/>
      <c r="S71" s="51"/>
    </row>
    <row r="72" spans="1:19" ht="9" customHeight="1">
      <c r="A72" s="108" t="s">
        <v>6</v>
      </c>
      <c r="B72" s="109"/>
      <c r="C72" s="4"/>
      <c r="D72" s="13"/>
      <c r="E72" s="13"/>
      <c r="F72" s="13"/>
      <c r="G72" s="13"/>
      <c r="H72" s="4"/>
      <c r="I72" s="12">
        <v>0</v>
      </c>
      <c r="J72" s="58"/>
      <c r="K72" s="40"/>
      <c r="L72" s="43"/>
      <c r="M72" s="54">
        <f t="shared" si="9"/>
        <v>0</v>
      </c>
      <c r="N72" s="55">
        <f t="shared" si="10"/>
        <v>0</v>
      </c>
      <c r="O72" s="45">
        <f t="shared" si="11"/>
        <v>0</v>
      </c>
      <c r="P72" s="62"/>
      <c r="R72" s="51"/>
      <c r="S72" s="51"/>
    </row>
    <row r="73" spans="1:19" ht="9" customHeight="1">
      <c r="A73" s="28" t="s">
        <v>73</v>
      </c>
      <c r="B73" s="29" t="s">
        <v>74</v>
      </c>
      <c r="C73" s="4">
        <v>0</v>
      </c>
      <c r="D73" s="30"/>
      <c r="E73" s="4">
        <f t="shared" si="8"/>
        <v>0</v>
      </c>
      <c r="F73" s="30"/>
      <c r="G73" s="30"/>
      <c r="H73" s="4">
        <f t="shared" ref="H73:H75" si="12">E73-F73-G73</f>
        <v>0</v>
      </c>
      <c r="I73" s="30">
        <v>0</v>
      </c>
      <c r="J73" s="56">
        <f t="shared" si="2"/>
        <v>0</v>
      </c>
      <c r="K73" s="11"/>
      <c r="L73" s="43"/>
      <c r="M73" s="54">
        <f t="shared" si="9"/>
        <v>0</v>
      </c>
      <c r="N73" s="55">
        <f t="shared" si="10"/>
        <v>0</v>
      </c>
      <c r="O73" s="45">
        <f t="shared" si="11"/>
        <v>0</v>
      </c>
      <c r="P73" s="62"/>
      <c r="R73" s="51"/>
      <c r="S73" s="51"/>
    </row>
    <row r="74" spans="1:19" ht="9" customHeight="1">
      <c r="A74" s="28"/>
      <c r="B74" s="29" t="s">
        <v>95</v>
      </c>
      <c r="C74" s="4"/>
      <c r="D74" s="30"/>
      <c r="E74" s="4">
        <f t="shared" si="8"/>
        <v>0</v>
      </c>
      <c r="F74" s="30"/>
      <c r="G74" s="30"/>
      <c r="H74" s="4">
        <f t="shared" si="12"/>
        <v>0</v>
      </c>
      <c r="I74" s="31">
        <v>0</v>
      </c>
      <c r="J74" s="56">
        <f t="shared" ref="J74:J76" si="13">H74+I74</f>
        <v>0</v>
      </c>
      <c r="K74" s="11"/>
      <c r="L74" s="43">
        <v>3.7</v>
      </c>
      <c r="M74" s="54">
        <f t="shared" si="9"/>
        <v>0</v>
      </c>
      <c r="N74" s="55">
        <f t="shared" si="10"/>
        <v>0</v>
      </c>
      <c r="O74" s="45">
        <f t="shared" si="11"/>
        <v>0</v>
      </c>
      <c r="P74" s="62"/>
      <c r="R74" s="51"/>
      <c r="S74" s="51"/>
    </row>
    <row r="75" spans="1:19" ht="9" customHeight="1">
      <c r="A75" s="28"/>
      <c r="B75" s="29" t="s">
        <v>82</v>
      </c>
      <c r="C75" s="4"/>
      <c r="D75" s="30"/>
      <c r="E75" s="4">
        <f t="shared" si="8"/>
        <v>0</v>
      </c>
      <c r="F75" s="30"/>
      <c r="G75" s="30"/>
      <c r="H75" s="4">
        <f t="shared" si="12"/>
        <v>0</v>
      </c>
      <c r="I75" s="31">
        <v>0</v>
      </c>
      <c r="J75" s="56">
        <f t="shared" si="13"/>
        <v>0</v>
      </c>
      <c r="K75" s="11"/>
      <c r="L75" s="43"/>
      <c r="M75" s="54">
        <f t="shared" si="9"/>
        <v>0</v>
      </c>
      <c r="N75" s="55">
        <f t="shared" si="10"/>
        <v>0</v>
      </c>
      <c r="O75" s="45">
        <f t="shared" si="11"/>
        <v>0</v>
      </c>
      <c r="P75" s="62"/>
      <c r="R75" s="51"/>
      <c r="S75" s="51"/>
    </row>
    <row r="76" spans="1:19" ht="9" customHeight="1">
      <c r="A76" s="28"/>
      <c r="B76" s="29" t="s">
        <v>99</v>
      </c>
      <c r="C76" s="4"/>
      <c r="D76" s="30"/>
      <c r="E76" s="4">
        <f t="shared" si="8"/>
        <v>0</v>
      </c>
      <c r="F76" s="30"/>
      <c r="G76" s="30"/>
      <c r="H76" s="4">
        <f>E76-F76-G76</f>
        <v>0</v>
      </c>
      <c r="I76" s="31">
        <v>0</v>
      </c>
      <c r="J76" s="56">
        <f t="shared" si="13"/>
        <v>0</v>
      </c>
      <c r="K76" s="11"/>
      <c r="L76" s="43"/>
      <c r="M76" s="54">
        <f t="shared" si="9"/>
        <v>0</v>
      </c>
      <c r="N76" s="55">
        <f t="shared" si="10"/>
        <v>0</v>
      </c>
      <c r="O76" s="45">
        <f t="shared" si="11"/>
        <v>0</v>
      </c>
      <c r="P76" s="62"/>
      <c r="R76" s="51"/>
      <c r="S76" s="51"/>
    </row>
    <row r="77" spans="1:19">
      <c r="A77" s="90"/>
      <c r="B77" s="91"/>
      <c r="C77" s="38"/>
      <c r="D77" s="38">
        <f t="shared" ref="D77:G77" si="14">SUM(D73:D76)</f>
        <v>0</v>
      </c>
      <c r="E77" s="38"/>
      <c r="F77" s="38"/>
      <c r="G77" s="38">
        <f t="shared" si="14"/>
        <v>0</v>
      </c>
      <c r="H77" s="4"/>
      <c r="I77" s="38">
        <v>0</v>
      </c>
      <c r="J77" s="38"/>
      <c r="K77" s="11"/>
      <c r="L77" s="43"/>
      <c r="M77" s="54">
        <f t="shared" si="9"/>
        <v>0</v>
      </c>
      <c r="N77" s="55">
        <f t="shared" si="10"/>
        <v>0</v>
      </c>
      <c r="O77" s="45">
        <f t="shared" si="11"/>
        <v>0</v>
      </c>
      <c r="P77" s="62">
        <f t="shared" ref="P77" si="15">K77-H77</f>
        <v>0</v>
      </c>
    </row>
    <row r="78" spans="1:19">
      <c r="A78" s="86" t="s">
        <v>4</v>
      </c>
      <c r="B78" s="87"/>
      <c r="C78" s="39">
        <f>SUM(C6:C77)</f>
        <v>364824</v>
      </c>
      <c r="D78" s="39">
        <f t="shared" ref="D78:J78" si="16">SUM(D6:D77)</f>
        <v>0</v>
      </c>
      <c r="E78" s="39">
        <f t="shared" si="16"/>
        <v>364824</v>
      </c>
      <c r="F78" s="39">
        <f t="shared" si="16"/>
        <v>2366</v>
      </c>
      <c r="G78" s="39">
        <f t="shared" si="16"/>
        <v>0</v>
      </c>
      <c r="H78" s="39">
        <f t="shared" si="16"/>
        <v>362458</v>
      </c>
      <c r="I78" s="39">
        <f t="shared" si="16"/>
        <v>-96835</v>
      </c>
      <c r="J78" s="39">
        <f t="shared" si="16"/>
        <v>265623</v>
      </c>
      <c r="K78" s="11"/>
      <c r="L78" s="43"/>
      <c r="M78" s="53">
        <f>SUM(M6:M77)</f>
        <v>7419070.7999999989</v>
      </c>
      <c r="N78" s="53">
        <f t="shared" ref="N78:O78" si="17">SUM(N6:N77)</f>
        <v>5638952.2000000002</v>
      </c>
      <c r="O78" s="53">
        <f t="shared" si="17"/>
        <v>-1780118.6</v>
      </c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N79" s="44"/>
    </row>
    <row r="80" spans="1:19">
      <c r="N80" s="44"/>
    </row>
    <row r="81" spans="1:13">
      <c r="A81" s="88" t="s">
        <v>68</v>
      </c>
      <c r="B81" s="88"/>
      <c r="C81" s="89" t="s">
        <v>83</v>
      </c>
      <c r="D81" s="89"/>
      <c r="F81" s="89" t="s">
        <v>62</v>
      </c>
      <c r="G81" s="89"/>
      <c r="I81" s="89" t="s">
        <v>101</v>
      </c>
      <c r="J81" s="89"/>
      <c r="K81" s="3"/>
      <c r="L81" s="3"/>
      <c r="M81" s="3"/>
    </row>
  </sheetData>
  <mergeCells count="17">
    <mergeCell ref="A78:B78"/>
    <mergeCell ref="A81:B81"/>
    <mergeCell ref="C81:D81"/>
    <mergeCell ref="F81:G81"/>
    <mergeCell ref="I81:J81"/>
    <mergeCell ref="A77:B77"/>
    <mergeCell ref="A1:K1"/>
    <mergeCell ref="A2:K2"/>
    <mergeCell ref="A3:K3"/>
    <mergeCell ref="A4:I4"/>
    <mergeCell ref="A5:B5"/>
    <mergeCell ref="A6:A16"/>
    <mergeCell ref="A17:A39"/>
    <mergeCell ref="A40:A60"/>
    <mergeCell ref="A61:A64"/>
    <mergeCell ref="A67:A71"/>
    <mergeCell ref="A72:B72"/>
  </mergeCells>
  <pageMargins left="0.2" right="0.2" top="0.5" bottom="0.2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01.10.19</vt:lpstr>
      <vt:lpstr>02.10.19</vt:lpstr>
      <vt:lpstr>03.10.19</vt:lpstr>
      <vt:lpstr>04.10.19</vt:lpstr>
      <vt:lpstr>05.10.19</vt:lpstr>
      <vt:lpstr>06.10.19</vt:lpstr>
      <vt:lpstr>07.10.19</vt:lpstr>
      <vt:lpstr>08.10.19</vt:lpstr>
      <vt:lpstr>09.10.19</vt:lpstr>
      <vt:lpstr>10.10.19</vt:lpstr>
      <vt:lpstr>11.10.19</vt:lpstr>
      <vt:lpstr>12.10.19</vt:lpstr>
      <vt:lpstr>13.10.19</vt:lpstr>
      <vt:lpstr>14.10.19</vt:lpstr>
      <vt:lpstr>15.10.19</vt:lpstr>
      <vt:lpstr>16.10.19</vt:lpstr>
      <vt:lpstr>17.10.19</vt:lpstr>
      <vt:lpstr>18.10.19</vt:lpstr>
      <vt:lpstr>19.10.19</vt:lpstr>
      <vt:lpstr>20.10.19</vt:lpstr>
      <vt:lpstr>21.10.19</vt:lpstr>
      <vt:lpstr>22.10.19</vt:lpstr>
      <vt:lpstr>23.10.19</vt:lpstr>
      <vt:lpstr>24.10.19</vt:lpstr>
      <vt:lpstr>25.10.19</vt:lpstr>
      <vt:lpstr>26.10.19</vt:lpstr>
      <vt:lpstr>27.10.19</vt:lpstr>
      <vt:lpstr>28.10.19</vt:lpstr>
      <vt:lpstr>29.10.19</vt:lpstr>
      <vt:lpstr>Statement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ASUS-KG</dc:creator>
  <cp:lastModifiedBy>KFINV</cp:lastModifiedBy>
  <cp:lastPrinted>2019-07-24T09:11:26Z</cp:lastPrinted>
  <dcterms:created xsi:type="dcterms:W3CDTF">2017-04-10T17:04:55Z</dcterms:created>
  <dcterms:modified xsi:type="dcterms:W3CDTF">2019-10-30T06:20:23Z</dcterms:modified>
</cp:coreProperties>
</file>